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75" windowWidth="15630" windowHeight="9585" tabRatio="391" activeTab="0"/>
  </bookViews>
  <sheets>
    <sheet name="Kerteminde" sheetId="1" r:id="rId1"/>
    <sheet name="Ark2" sheetId="2" r:id="rId2"/>
    <sheet name="Ark3" sheetId="3" r:id="rId3"/>
  </sheets>
  <definedNames>
    <definedName name="TABLE" localSheetId="2">'Ark3'!#REF!</definedName>
    <definedName name="TABLE_2" localSheetId="2">'Ark3'!#REF!</definedName>
    <definedName name="TABLE_3" localSheetId="2">'Ark3'!#REF!</definedName>
  </definedNames>
  <calcPr fullCalcOnLoad="1"/>
</workbook>
</file>

<file path=xl/sharedStrings.xml><?xml version="1.0" encoding="utf-8"?>
<sst xmlns="http://schemas.openxmlformats.org/spreadsheetml/2006/main" count="118" uniqueCount="98">
  <si>
    <t>Pr. år</t>
  </si>
  <si>
    <t>Pr. måned</t>
  </si>
  <si>
    <t>Dato:</t>
  </si>
  <si>
    <t>Reguleringsfaktor:</t>
  </si>
  <si>
    <t>uv-tillæg, 300&lt;x750, anciennitet</t>
  </si>
  <si>
    <t>uv-tillæg, 300&lt;x750, Ny Løn</t>
  </si>
  <si>
    <t>uv-tillæg, 750&lt;x, lærere og bhkl. 750&lt;x&lt;835</t>
  </si>
  <si>
    <t>godtgørelse arb.tidsaftale, 750&lt;x, lærere og bhkl. 835&lt;x</t>
  </si>
  <si>
    <t>akkordtillæg</t>
  </si>
  <si>
    <t>Løntrin</t>
  </si>
  <si>
    <t>Navn:</t>
  </si>
  <si>
    <t>Souschef / stedfortræder</t>
  </si>
  <si>
    <t>Tale-høre undervisning</t>
  </si>
  <si>
    <t>Dansk som andetsprog</t>
  </si>
  <si>
    <t>Stedfortræderfunktionen</t>
  </si>
  <si>
    <t>Pr. enhed</t>
  </si>
  <si>
    <t>Specialundervisn. i særl. klasser</t>
  </si>
  <si>
    <r>
      <t xml:space="preserve">Bhkl.le. </t>
    </r>
    <r>
      <rPr>
        <sz val="10"/>
        <rFont val="Arial"/>
        <family val="2"/>
      </rPr>
      <t>Særlig støtte 2-sprog, m.m.</t>
    </r>
  </si>
  <si>
    <t>Antal timer</t>
  </si>
  <si>
    <t>Specialundervisning i normalklasser, enkeltintegreret</t>
  </si>
  <si>
    <t>Specialundervisn., enkeltintegr.</t>
  </si>
  <si>
    <t>tale- høre-uv., da. som 2. sprog</t>
  </si>
  <si>
    <t>Øvrige centralt aftalte tillæg, du kan være omfattet af</t>
  </si>
  <si>
    <t>Løn</t>
  </si>
  <si>
    <t>Din lønanciennitet?</t>
  </si>
  <si>
    <t>Hvis din ansættelseanciennitet er mellem 0 og 4 år - skriv 1 i den gule ramme ud for "Lønanciennitet"</t>
  </si>
  <si>
    <t>Hvis din ansættelseanciennitet er mellem 4 og 8 år - skriv 2 i den gule ramme ud for "Lønanciennitet"</t>
  </si>
  <si>
    <t>Hvis din ansættelseanciennitet er mellem 8 og 12 år - skriv 3 i den gule ramme ud for "Lønanciennitet"</t>
  </si>
  <si>
    <t>Hvis din ansættelseanciennitet er over 12 år - skriv 4 i den gule ramme ud for "Lønanciennitet"</t>
  </si>
  <si>
    <t>A</t>
  </si>
  <si>
    <t>B</t>
  </si>
  <si>
    <t>C</t>
  </si>
  <si>
    <t>D</t>
  </si>
  <si>
    <t>Lønanciennitet:</t>
  </si>
  <si>
    <t xml:space="preserve"> Lærer, overenskomstansat </t>
  </si>
  <si>
    <t xml:space="preserve">Lærer, tjenestemand eller OK-ans. på personlig ordning. </t>
  </si>
  <si>
    <t>Børnehaveklasseleder, overenskomstansat</t>
  </si>
  <si>
    <t>Beskæftigelsesgrad: Fuld tid skriv 100, deltidsansat eksempelvis på 80 % skriv 80</t>
  </si>
  <si>
    <t>Børnehaveklasseledere</t>
  </si>
  <si>
    <t>Reguleringsprocent:</t>
  </si>
  <si>
    <t>Beskæft. grad</t>
  </si>
  <si>
    <t>Hvis ja, skriv 1</t>
  </si>
  <si>
    <t>Tillæg</t>
  </si>
  <si>
    <t>Reg. pr. md.</t>
  </si>
  <si>
    <t>Løn pr. måned</t>
  </si>
  <si>
    <t>Lærere</t>
  </si>
  <si>
    <t>Vejledning:</t>
  </si>
  <si>
    <t>Du skal kun skrive tal i de gule felter - og kun de steder, hvor du får tillægget.</t>
  </si>
  <si>
    <t>Lokalt aftalt kvalifikationstillæg</t>
  </si>
  <si>
    <t>Kertemindetillægget for OK-ansatte lærere og bh.kl.le</t>
  </si>
  <si>
    <t>Kertemindetillægget for OK-ans. på pers. ordn. eller tjenestem.</t>
  </si>
  <si>
    <t>K-tillæg til OK ans. lærere og bh.kl.le</t>
  </si>
  <si>
    <t>K-tillæg for OK-ans. Lærere og bh.kl.le på pers. ordn. og tjenestemænd</t>
  </si>
  <si>
    <t>Pæd. Diplomuddannelse og speciallæreruddannelse</t>
  </si>
  <si>
    <t>Skriv 4:</t>
  </si>
  <si>
    <t xml:space="preserve">Du skal bruge din lønseddel og din opgaveoversigt. </t>
  </si>
  <si>
    <r>
      <rPr>
        <sz val="10"/>
        <color indexed="16"/>
        <rFont val="Arial"/>
        <family val="2"/>
      </rPr>
      <t>Kun Børnehaveklasseledere</t>
    </r>
    <r>
      <rPr>
        <b/>
        <sz val="10"/>
        <color indexed="16"/>
        <rFont val="Arial"/>
        <family val="2"/>
      </rPr>
      <t>:</t>
    </r>
    <r>
      <rPr>
        <sz val="10"/>
        <color indexed="16"/>
        <rFont val="Arial"/>
        <family val="2"/>
      </rPr>
      <t xml:space="preserve"> </t>
    </r>
    <r>
      <rPr>
        <sz val="10"/>
        <rFont val="Arial"/>
        <family val="2"/>
      </rPr>
      <t>Særlig støtte til tosprogede o.a.</t>
    </r>
  </si>
  <si>
    <t>Flere/skiftende arbejdssteder</t>
  </si>
  <si>
    <t>TR-funktionen</t>
  </si>
  <si>
    <t>Gennemført pædagogisk diplomudd. og eller speciallærerudd.</t>
  </si>
  <si>
    <t>Kvalifikationsløn for ikke-læreruddannede efter 4, 8 eller 12 år:</t>
  </si>
  <si>
    <t>Kontakt lærerkredsen</t>
  </si>
  <si>
    <t>E</t>
  </si>
  <si>
    <t>F</t>
  </si>
  <si>
    <t xml:space="preserve">3.000 kr. (31.3.00) årligt </t>
  </si>
  <si>
    <t>Funktionstillæg til tillidsrepræsentanten</t>
  </si>
  <si>
    <t xml:space="preserve">5.000 kr. (31.3.00) årligt </t>
  </si>
  <si>
    <t>Vi tager forbehold for fejl i regnearket. Kontakt kredsen eller din TR, hvis der er forskel mellem din løn og denne beregning.</t>
  </si>
  <si>
    <t>Specialundervisning</t>
  </si>
  <si>
    <t>Udfasning af aldersreduktion, Lov 409, OK § 13, OK-ansatte</t>
  </si>
  <si>
    <t>Udfasning af aldersreduktion, Lov 409, OK § 13,tjm.</t>
  </si>
  <si>
    <t>Nye lokale tillæg fra 1.8.2014</t>
  </si>
  <si>
    <t>Funktionstillæg for at sidde i skolebestyrelse</t>
  </si>
  <si>
    <t>Skolefe</t>
  </si>
  <si>
    <t>Klasse-kontakt-lærer</t>
  </si>
  <si>
    <t>Vejleder</t>
  </si>
  <si>
    <t>Koordinator</t>
  </si>
  <si>
    <t>Medarbejderrepræsentant i skolebestyrelse</t>
  </si>
  <si>
    <t>Selvstyrende team</t>
  </si>
  <si>
    <r>
      <t xml:space="preserve">Aftaler om lokal funktionsløn: Enten A eller B - og C </t>
    </r>
    <r>
      <rPr>
        <b/>
        <sz val="10"/>
        <color indexed="16"/>
        <rFont val="Arial"/>
        <family val="2"/>
      </rPr>
      <t>skal</t>
    </r>
    <r>
      <rPr>
        <b/>
        <sz val="10"/>
        <rFont val="Arial"/>
        <family val="2"/>
      </rPr>
      <t xml:space="preserve"> udfyldes</t>
    </r>
  </si>
  <si>
    <t>Funktionstillæg for at være klasse-kontakt-lærer</t>
  </si>
  <si>
    <t xml:space="preserve">4.100 kr. (31.3.00) årligt </t>
  </si>
  <si>
    <t xml:space="preserve">Funktionstillæg for skolefe </t>
  </si>
  <si>
    <t>Funktionstillæg for vejlederopgave</t>
  </si>
  <si>
    <t>H</t>
  </si>
  <si>
    <t>I</t>
  </si>
  <si>
    <t>Løn i alt</t>
  </si>
  <si>
    <t>4.500 kr. (31.3.00) årligt pensionsgivende</t>
  </si>
  <si>
    <t xml:space="preserve">4.500 kr. (31.3.00) årligt </t>
  </si>
  <si>
    <t>tjm.tr.36</t>
  </si>
  <si>
    <t xml:space="preserve">6.200 kr. (31.3.00) årligt </t>
  </si>
  <si>
    <t xml:space="preserve">8.000 kr. (31.3.00) årligt </t>
  </si>
  <si>
    <r>
      <rPr>
        <sz val="10"/>
        <rFont val="Arial"/>
        <family val="2"/>
      </rPr>
      <t>Undervisningstillæg</t>
    </r>
    <r>
      <rPr>
        <sz val="8"/>
        <rFont val="Arial"/>
        <family val="2"/>
      </rPr>
      <t xml:space="preserve"> over årligt 750 t (lærere) 835 (bh.kl.le.). Skriv tallet:</t>
    </r>
  </si>
  <si>
    <t>Nye centrale tillæg fra 1.8.2014 - bortfaldt 1.4.2016</t>
  </si>
  <si>
    <t>Satser 1. okt. 2018                 Grundsats - gruppe 1</t>
  </si>
  <si>
    <t>1.10.2018</t>
  </si>
  <si>
    <t>Lønberegningsskema for lærere og børnehaveklasseledere                       Kerteminde Kommune                                       1.4.2019 - 30.9.2019</t>
  </si>
  <si>
    <t>Centralt aftalt: Grundløn (Udfyld enten i A, B, C)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</si>
</sst>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00000"/>
    <numFmt numFmtId="179" formatCode="mmm/yyyy"/>
    <numFmt numFmtId="180" formatCode="#,##0.000000"/>
    <numFmt numFmtId="181" formatCode="&quot;Ja&quot;;&quot;Ja&quot;;&quot;Nej&quot;"/>
    <numFmt numFmtId="182" formatCode="&quot;Sand&quot;;&quot;Sand&quot;;&quot;Falsk&quot;"/>
    <numFmt numFmtId="183" formatCode="&quot;Til&quot;;&quot;Til&quot;;&quot;Fra&quot;"/>
    <numFmt numFmtId="184" formatCode="[$€-2]\ #.##000_);[Red]\([$€-2]\ #.##000\)"/>
    <numFmt numFmtId="185" formatCode="_(* #,##0.0_);_(* \(#,##0.0\);_(* &quot;-&quot;??_);_(@_)"/>
    <numFmt numFmtId="186" formatCode="_(* #,##0_);_(* \(#,##0\);_(* &quot;-&quot;??_);_(@_)"/>
    <numFmt numFmtId="187" formatCode="0.0000"/>
    <numFmt numFmtId="188" formatCode="0.000"/>
    <numFmt numFmtId="189" formatCode="0.0000%"/>
    <numFmt numFmtId="190" formatCode="#,##0.00_ ;\-#,##0.00\ "/>
  </numFmts>
  <fonts count="6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0"/>
      <name val="Verdana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Verdana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2"/>
      <name val="TimesNewRomanPS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49"/>
      <name val="Arial"/>
      <family val="2"/>
    </font>
    <font>
      <b/>
      <i/>
      <sz val="10"/>
      <color indexed="49"/>
      <name val="Arial"/>
      <family val="2"/>
    </font>
    <font>
      <b/>
      <sz val="10"/>
      <color indexed="49"/>
      <name val="Arial"/>
      <family val="2"/>
    </font>
    <font>
      <b/>
      <sz val="9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21677E"/>
      <name val="Arial"/>
      <family val="2"/>
    </font>
    <font>
      <b/>
      <i/>
      <sz val="10"/>
      <color rgb="FF21677E"/>
      <name val="Arial"/>
      <family val="2"/>
    </font>
    <font>
      <b/>
      <sz val="10"/>
      <color rgb="FF99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990000"/>
      <name val="Arial"/>
      <family val="2"/>
    </font>
    <font>
      <b/>
      <sz val="10"/>
      <color rgb="FF21677E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0000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9" fillId="24" borderId="3" applyNumberFormat="0" applyAlignment="0" applyProtection="0"/>
    <xf numFmtId="0" fontId="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0" fillId="31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0" fillId="0" borderId="13" xfId="0" applyNumberFormat="1" applyFont="1" applyBorder="1" applyAlignment="1">
      <alignment horizontal="right"/>
    </xf>
    <xf numFmtId="180" fontId="0" fillId="0" borderId="0" xfId="0" applyNumberFormat="1" applyAlignment="1">
      <alignment/>
    </xf>
    <xf numFmtId="0" fontId="0" fillId="0" borderId="14" xfId="0" applyFont="1" applyBorder="1" applyAlignment="1">
      <alignment/>
    </xf>
    <xf numFmtId="0" fontId="14" fillId="33" borderId="10" xfId="0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10" fillId="35" borderId="16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0" fontId="0" fillId="36" borderId="18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4" fontId="0" fillId="0" borderId="19" xfId="0" applyNumberFormat="1" applyFont="1" applyFill="1" applyBorder="1" applyAlignment="1">
      <alignment horizontal="right"/>
    </xf>
    <xf numFmtId="0" fontId="0" fillId="36" borderId="0" xfId="0" applyFont="1" applyFill="1" applyBorder="1" applyAlignment="1">
      <alignment horizontal="right"/>
    </xf>
    <xf numFmtId="0" fontId="0" fillId="36" borderId="10" xfId="0" applyFont="1" applyFill="1" applyBorder="1" applyAlignment="1">
      <alignment horizontal="right"/>
    </xf>
    <xf numFmtId="4" fontId="12" fillId="34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177" fontId="3" fillId="0" borderId="0" xfId="41" applyFont="1" applyAlignment="1">
      <alignment/>
    </xf>
    <xf numFmtId="177" fontId="4" fillId="0" borderId="0" xfId="41" applyFont="1" applyAlignment="1">
      <alignment/>
    </xf>
    <xf numFmtId="177" fontId="4" fillId="0" borderId="0" xfId="41" applyFont="1" applyFill="1" applyAlignment="1">
      <alignment/>
    </xf>
    <xf numFmtId="0" fontId="6" fillId="34" borderId="21" xfId="0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0" fontId="1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/>
    </xf>
    <xf numFmtId="3" fontId="0" fillId="34" borderId="24" xfId="0" applyNumberFormat="1" applyFont="1" applyFill="1" applyBorder="1" applyAlignment="1">
      <alignment horizontal="center" vertical="center"/>
    </xf>
    <xf numFmtId="3" fontId="0" fillId="34" borderId="25" xfId="0" applyNumberFormat="1" applyFont="1" applyFill="1" applyBorder="1" applyAlignment="1">
      <alignment horizontal="center" vertical="center"/>
    </xf>
    <xf numFmtId="4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4" fontId="0" fillId="0" borderId="28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3" fontId="0" fillId="34" borderId="30" xfId="0" applyNumberFormat="1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" fontId="0" fillId="0" borderId="34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35" borderId="35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0" fillId="34" borderId="14" xfId="0" applyFont="1" applyFill="1" applyBorder="1" applyAlignment="1">
      <alignment/>
    </xf>
    <xf numFmtId="0" fontId="0" fillId="36" borderId="19" xfId="0" applyFont="1" applyFill="1" applyBorder="1" applyAlignment="1">
      <alignment horizontal="right"/>
    </xf>
    <xf numFmtId="3" fontId="6" fillId="34" borderId="36" xfId="0" applyNumberFormat="1" applyFont="1" applyFill="1" applyBorder="1" applyAlignment="1">
      <alignment horizontal="left" vertical="center"/>
    </xf>
    <xf numFmtId="0" fontId="4" fillId="35" borderId="37" xfId="0" applyFont="1" applyFill="1" applyBorder="1" applyAlignment="1">
      <alignment/>
    </xf>
    <xf numFmtId="0" fontId="6" fillId="35" borderId="37" xfId="0" applyFont="1" applyFill="1" applyBorder="1" applyAlignment="1">
      <alignment/>
    </xf>
    <xf numFmtId="0" fontId="0" fillId="34" borderId="11" xfId="0" applyFont="1" applyFill="1" applyBorder="1" applyAlignment="1">
      <alignment horizontal="center" vertical="center" wrapText="1"/>
    </xf>
    <xf numFmtId="186" fontId="10" fillId="0" borderId="13" xfId="41" applyNumberFormat="1" applyFont="1" applyBorder="1" applyAlignment="1">
      <alignment/>
    </xf>
    <xf numFmtId="186" fontId="0" fillId="34" borderId="11" xfId="41" applyNumberFormat="1" applyFont="1" applyFill="1" applyBorder="1" applyAlignment="1">
      <alignment horizontal="center" vertical="center"/>
    </xf>
    <xf numFmtId="186" fontId="10" fillId="0" borderId="38" xfId="41" applyNumberFormat="1" applyFont="1" applyBorder="1" applyAlignment="1">
      <alignment/>
    </xf>
    <xf numFmtId="186" fontId="10" fillId="0" borderId="16" xfId="41" applyNumberFormat="1" applyFont="1" applyBorder="1" applyAlignment="1">
      <alignment/>
    </xf>
    <xf numFmtId="186" fontId="10" fillId="0" borderId="15" xfId="41" applyNumberFormat="1" applyFont="1" applyBorder="1" applyAlignment="1">
      <alignment/>
    </xf>
    <xf numFmtId="186" fontId="10" fillId="0" borderId="39" xfId="41" applyNumberFormat="1" applyFont="1" applyBorder="1" applyAlignment="1">
      <alignment/>
    </xf>
    <xf numFmtId="186" fontId="15" fillId="34" borderId="40" xfId="41" applyNumberFormat="1" applyFont="1" applyFill="1" applyBorder="1" applyAlignment="1">
      <alignment/>
    </xf>
    <xf numFmtId="3" fontId="0" fillId="36" borderId="16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35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42" xfId="0" applyFont="1" applyFill="1" applyBorder="1" applyAlignment="1">
      <alignment horizontal="center"/>
    </xf>
    <xf numFmtId="0" fontId="0" fillId="36" borderId="43" xfId="0" applyFont="1" applyFill="1" applyBorder="1" applyAlignment="1">
      <alignment horizontal="center"/>
    </xf>
    <xf numFmtId="3" fontId="0" fillId="0" borderId="44" xfId="0" applyNumberFormat="1" applyFont="1" applyBorder="1" applyAlignment="1">
      <alignment/>
    </xf>
    <xf numFmtId="0" fontId="0" fillId="0" borderId="27" xfId="0" applyFont="1" applyBorder="1" applyAlignment="1">
      <alignment horizontal="left"/>
    </xf>
    <xf numFmtId="3" fontId="0" fillId="0" borderId="45" xfId="0" applyNumberFormat="1" applyFont="1" applyBorder="1" applyAlignment="1">
      <alignment/>
    </xf>
    <xf numFmtId="0" fontId="0" fillId="0" borderId="33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0" fillId="0" borderId="46" xfId="0" applyFont="1" applyFill="1" applyBorder="1" applyAlignment="1">
      <alignment horizontal="center"/>
    </xf>
    <xf numFmtId="3" fontId="0" fillId="0" borderId="47" xfId="0" applyNumberFormat="1" applyFont="1" applyBorder="1" applyAlignment="1">
      <alignment/>
    </xf>
    <xf numFmtId="0" fontId="1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2" fillId="0" borderId="18" xfId="0" applyFont="1" applyBorder="1" applyAlignment="1">
      <alignment horizontal="left"/>
    </xf>
    <xf numFmtId="0" fontId="0" fillId="0" borderId="15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86" fontId="10" fillId="0" borderId="0" xfId="41" applyNumberFormat="1" applyFont="1" applyFill="1" applyBorder="1" applyAlignment="1">
      <alignment/>
    </xf>
    <xf numFmtId="177" fontId="4" fillId="0" borderId="0" xfId="41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0" fillId="0" borderId="46" xfId="0" applyFont="1" applyBorder="1" applyAlignment="1">
      <alignment/>
    </xf>
    <xf numFmtId="0" fontId="0" fillId="36" borderId="48" xfId="0" applyFont="1" applyFill="1" applyBorder="1" applyAlignment="1">
      <alignment horizontal="center"/>
    </xf>
    <xf numFmtId="4" fontId="0" fillId="0" borderId="49" xfId="0" applyNumberFormat="1" applyFont="1" applyFill="1" applyBorder="1" applyAlignment="1">
      <alignment horizontal="right"/>
    </xf>
    <xf numFmtId="177" fontId="4" fillId="0" borderId="0" xfId="41" applyFont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3" fontId="0" fillId="0" borderId="26" xfId="0" applyNumberFormat="1" applyFont="1" applyFill="1" applyBorder="1" applyAlignment="1">
      <alignment horizontal="center" vertical="center"/>
    </xf>
    <xf numFmtId="186" fontId="10" fillId="0" borderId="13" xfId="41" applyNumberFormat="1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0" fillId="34" borderId="22" xfId="0" applyFont="1" applyFill="1" applyBorder="1" applyAlignment="1">
      <alignment horizontal="center"/>
    </xf>
    <xf numFmtId="3" fontId="0" fillId="34" borderId="50" xfId="0" applyNumberFormat="1" applyFont="1" applyFill="1" applyBorder="1" applyAlignment="1">
      <alignment/>
    </xf>
    <xf numFmtId="177" fontId="0" fillId="0" borderId="0" xfId="41" applyFont="1" applyAlignment="1">
      <alignment/>
    </xf>
    <xf numFmtId="177" fontId="6" fillId="0" borderId="0" xfId="41" applyFont="1" applyAlignment="1">
      <alignment/>
    </xf>
    <xf numFmtId="0" fontId="6" fillId="35" borderId="21" xfId="0" applyFont="1" applyFill="1" applyBorder="1" applyAlignment="1">
      <alignment vertical="center"/>
    </xf>
    <xf numFmtId="0" fontId="4" fillId="34" borderId="22" xfId="0" applyFont="1" applyFill="1" applyBorder="1" applyAlignment="1">
      <alignment/>
    </xf>
    <xf numFmtId="0" fontId="6" fillId="34" borderId="22" xfId="0" applyFont="1" applyFill="1" applyBorder="1" applyAlignment="1">
      <alignment vertical="center"/>
    </xf>
    <xf numFmtId="0" fontId="6" fillId="35" borderId="22" xfId="0" applyFont="1" applyFill="1" applyBorder="1" applyAlignment="1">
      <alignment vertical="center"/>
    </xf>
    <xf numFmtId="0" fontId="0" fillId="35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186" fontId="0" fillId="34" borderId="24" xfId="41" applyNumberFormat="1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/>
    </xf>
    <xf numFmtId="0" fontId="6" fillId="34" borderId="21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10" fillId="34" borderId="24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4" fontId="0" fillId="0" borderId="22" xfId="0" applyNumberFormat="1" applyFont="1" applyBorder="1" applyAlignment="1">
      <alignment horizontal="right"/>
    </xf>
    <xf numFmtId="186" fontId="10" fillId="0" borderId="24" xfId="41" applyNumberFormat="1" applyFont="1" applyBorder="1" applyAlignment="1">
      <alignment/>
    </xf>
    <xf numFmtId="4" fontId="0" fillId="0" borderId="50" xfId="0" applyNumberFormat="1" applyFont="1" applyBorder="1" applyAlignment="1">
      <alignment/>
    </xf>
    <xf numFmtId="4" fontId="0" fillId="0" borderId="46" xfId="0" applyNumberFormat="1" applyFont="1" applyBorder="1" applyAlignment="1">
      <alignment horizontal="right"/>
    </xf>
    <xf numFmtId="4" fontId="0" fillId="0" borderId="47" xfId="0" applyNumberFormat="1" applyFont="1" applyBorder="1" applyAlignment="1">
      <alignment/>
    </xf>
    <xf numFmtId="0" fontId="59" fillId="0" borderId="27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45" xfId="0" applyFont="1" applyBorder="1" applyAlignment="1">
      <alignment/>
    </xf>
    <xf numFmtId="0" fontId="59" fillId="0" borderId="33" xfId="0" applyFont="1" applyBorder="1" applyAlignment="1">
      <alignment/>
    </xf>
    <xf numFmtId="0" fontId="60" fillId="0" borderId="46" xfId="0" applyFont="1" applyBorder="1" applyAlignment="1">
      <alignment/>
    </xf>
    <xf numFmtId="0" fontId="60" fillId="0" borderId="47" xfId="0" applyFont="1" applyBorder="1" applyAlignment="1">
      <alignment/>
    </xf>
    <xf numFmtId="4" fontId="0" fillId="0" borderId="10" xfId="0" applyNumberForma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0" fontId="0" fillId="33" borderId="38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178" fontId="0" fillId="0" borderId="10" xfId="0" applyNumberFormat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4" fontId="0" fillId="37" borderId="10" xfId="0" applyNumberFormat="1" applyFill="1" applyBorder="1" applyAlignment="1">
      <alignment/>
    </xf>
    <xf numFmtId="39" fontId="0" fillId="37" borderId="10" xfId="0" applyNumberFormat="1" applyFill="1" applyBorder="1" applyAlignment="1">
      <alignment/>
    </xf>
    <xf numFmtId="0" fontId="0" fillId="0" borderId="32" xfId="0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186" fontId="10" fillId="0" borderId="17" xfId="41" applyNumberFormat="1" applyFont="1" applyBorder="1" applyAlignment="1">
      <alignment/>
    </xf>
    <xf numFmtId="0" fontId="0" fillId="36" borderId="51" xfId="0" applyFont="1" applyFill="1" applyBorder="1" applyAlignment="1">
      <alignment horizontal="center"/>
    </xf>
    <xf numFmtId="4" fontId="0" fillId="0" borderId="52" xfId="0" applyNumberFormat="1" applyFont="1" applyBorder="1" applyAlignment="1">
      <alignment horizontal="right"/>
    </xf>
    <xf numFmtId="186" fontId="10" fillId="0" borderId="51" xfId="41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186" fontId="10" fillId="0" borderId="46" xfId="41" applyNumberFormat="1" applyFont="1" applyBorder="1" applyAlignment="1">
      <alignment/>
    </xf>
    <xf numFmtId="0" fontId="61" fillId="0" borderId="46" xfId="0" applyFont="1" applyFill="1" applyBorder="1" applyAlignment="1">
      <alignment horizontal="left"/>
    </xf>
    <xf numFmtId="0" fontId="10" fillId="35" borderId="10" xfId="0" applyFont="1" applyFill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right"/>
    </xf>
    <xf numFmtId="186" fontId="10" fillId="0" borderId="54" xfId="41" applyNumberFormat="1" applyFont="1" applyBorder="1" applyAlignment="1">
      <alignment/>
    </xf>
    <xf numFmtId="4" fontId="62" fillId="37" borderId="10" xfId="0" applyNumberFormat="1" applyFont="1" applyFill="1" applyBorder="1" applyAlignment="1">
      <alignment/>
    </xf>
    <xf numFmtId="4" fontId="0" fillId="38" borderId="10" xfId="0" applyNumberFormat="1" applyFill="1" applyBorder="1" applyAlignment="1">
      <alignment/>
    </xf>
    <xf numFmtId="14" fontId="0" fillId="39" borderId="10" xfId="0" applyNumberFormat="1" applyFill="1" applyBorder="1" applyAlignment="1">
      <alignment horizontal="center" vertical="center"/>
    </xf>
    <xf numFmtId="14" fontId="0" fillId="40" borderId="10" xfId="0" applyNumberFormat="1" applyFont="1" applyFill="1" applyBorder="1" applyAlignment="1">
      <alignment horizontal="center" vertical="center"/>
    </xf>
    <xf numFmtId="180" fontId="63" fillId="40" borderId="10" xfId="0" applyNumberFormat="1" applyFont="1" applyFill="1" applyBorder="1" applyAlignment="1">
      <alignment horizontal="center"/>
    </xf>
    <xf numFmtId="0" fontId="19" fillId="0" borderId="35" xfId="0" applyFont="1" applyFill="1" applyBorder="1" applyAlignment="1">
      <alignment horizontal="right" vertical="center" wrapText="1"/>
    </xf>
    <xf numFmtId="0" fontId="19" fillId="0" borderId="35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177" fontId="20" fillId="0" borderId="0" xfId="41" applyFont="1" applyFill="1" applyAlignment="1">
      <alignment/>
    </xf>
    <xf numFmtId="0" fontId="11" fillId="0" borderId="0" xfId="0" applyFont="1" applyBorder="1" applyAlignment="1">
      <alignment/>
    </xf>
    <xf numFmtId="0" fontId="14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64" fillId="33" borderId="38" xfId="0" applyFont="1" applyFill="1" applyBorder="1" applyAlignment="1">
      <alignment/>
    </xf>
    <xf numFmtId="4" fontId="64" fillId="0" borderId="10" xfId="0" applyNumberFormat="1" applyFont="1" applyBorder="1" applyAlignment="1">
      <alignment/>
    </xf>
    <xf numFmtId="190" fontId="0" fillId="0" borderId="12" xfId="0" applyNumberFormat="1" applyBorder="1" applyAlignment="1">
      <alignment/>
    </xf>
    <xf numFmtId="4" fontId="0" fillId="42" borderId="10" xfId="0" applyNumberFormat="1" applyFill="1" applyBorder="1" applyAlignment="1">
      <alignment vertical="center"/>
    </xf>
    <xf numFmtId="4" fontId="0" fillId="42" borderId="10" xfId="0" applyNumberFormat="1" applyFill="1" applyBorder="1" applyAlignment="1">
      <alignment/>
    </xf>
    <xf numFmtId="39" fontId="18" fillId="0" borderId="55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39" fontId="0" fillId="38" borderId="10" xfId="0" applyNumberFormat="1" applyFill="1" applyBorder="1" applyAlignment="1">
      <alignment/>
    </xf>
    <xf numFmtId="190" fontId="0" fillId="38" borderId="10" xfId="0" applyNumberFormat="1" applyFill="1" applyBorder="1" applyAlignment="1">
      <alignment/>
    </xf>
    <xf numFmtId="39" fontId="18" fillId="0" borderId="0" xfId="0" applyNumberFormat="1" applyFont="1" applyBorder="1" applyAlignment="1" applyProtection="1">
      <alignment/>
      <protection/>
    </xf>
    <xf numFmtId="39" fontId="18" fillId="0" borderId="14" xfId="0" applyNumberFormat="1" applyFont="1" applyBorder="1" applyAlignment="1" applyProtection="1">
      <alignment/>
      <protection/>
    </xf>
    <xf numFmtId="0" fontId="0" fillId="0" borderId="46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0" xfId="0" applyFont="1" applyFill="1" applyBorder="1" applyAlignment="1">
      <alignment/>
    </xf>
    <xf numFmtId="0" fontId="65" fillId="0" borderId="41" xfId="0" applyFont="1" applyBorder="1" applyAlignment="1">
      <alignment horizontal="center"/>
    </xf>
    <xf numFmtId="0" fontId="65" fillId="0" borderId="42" xfId="0" applyFont="1" applyBorder="1" applyAlignment="1">
      <alignment horizontal="center"/>
    </xf>
    <xf numFmtId="0" fontId="65" fillId="0" borderId="44" xfId="0" applyFont="1" applyBorder="1" applyAlignment="1">
      <alignment horizontal="center"/>
    </xf>
    <xf numFmtId="0" fontId="61" fillId="34" borderId="41" xfId="0" applyFont="1" applyFill="1" applyBorder="1" applyAlignment="1">
      <alignment/>
    </xf>
    <xf numFmtId="0" fontId="61" fillId="34" borderId="42" xfId="0" applyFont="1" applyFill="1" applyBorder="1" applyAlignment="1">
      <alignment/>
    </xf>
    <xf numFmtId="0" fontId="8" fillId="43" borderId="56" xfId="0" applyFont="1" applyFill="1" applyBorder="1" applyAlignment="1">
      <alignment horizontal="center" vertical="center" wrapText="1"/>
    </xf>
    <xf numFmtId="0" fontId="8" fillId="43" borderId="35" xfId="0" applyFont="1" applyFill="1" applyBorder="1" applyAlignment="1">
      <alignment horizontal="center" vertical="center" wrapText="1"/>
    </xf>
    <xf numFmtId="0" fontId="8" fillId="43" borderId="18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66" fillId="0" borderId="58" xfId="0" applyFont="1" applyBorder="1" applyAlignment="1">
      <alignment/>
    </xf>
    <xf numFmtId="0" fontId="66" fillId="0" borderId="59" xfId="0" applyFont="1" applyBorder="1" applyAlignment="1">
      <alignment/>
    </xf>
    <xf numFmtId="0" fontId="66" fillId="0" borderId="60" xfId="0" applyFont="1" applyBorder="1" applyAlignment="1">
      <alignment/>
    </xf>
    <xf numFmtId="0" fontId="19" fillId="0" borderId="56" xfId="0" applyFont="1" applyFill="1" applyBorder="1" applyAlignment="1">
      <alignment horizontal="right" vertical="center" wrapText="1"/>
    </xf>
    <xf numFmtId="0" fontId="19" fillId="0" borderId="35" xfId="0" applyFont="1" applyFill="1" applyBorder="1" applyAlignment="1">
      <alignment horizontal="right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left"/>
    </xf>
    <xf numFmtId="0" fontId="9" fillId="40" borderId="56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0" borderId="56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52">
    <cellStyle name="Normal" xfId="0"/>
    <cellStyle name="1000-sep (2 dec) 2" xfId="15"/>
    <cellStyle name="20 % - Markeringsfarve1" xfId="16"/>
    <cellStyle name="20 % - Markeringsfarve2" xfId="17"/>
    <cellStyle name="20 % - Markeringsfarve3" xfId="18"/>
    <cellStyle name="20 % - Markeringsfarve4" xfId="19"/>
    <cellStyle name="20 % - Markeringsfarve5" xfId="20"/>
    <cellStyle name="20 % - Markeringsfarve6" xfId="21"/>
    <cellStyle name="40 % - Markeringsfarve1" xfId="22"/>
    <cellStyle name="40 % - Markeringsfarve2" xfId="23"/>
    <cellStyle name="40 % - Markeringsfarve3" xfId="24"/>
    <cellStyle name="40 % - Markeringsfarve4" xfId="25"/>
    <cellStyle name="40 % - Markeringsfarve5" xfId="26"/>
    <cellStyle name="40 % - Markeringsfarve6" xfId="27"/>
    <cellStyle name="60 % - Markeringsfarve1" xfId="28"/>
    <cellStyle name="60 % - Markeringsfarve2" xfId="29"/>
    <cellStyle name="60 % - Markeringsfarve3" xfId="30"/>
    <cellStyle name="60 % - Markeringsfarve4" xfId="31"/>
    <cellStyle name="60 % - Markeringsfarve5" xfId="32"/>
    <cellStyle name="60 % - Markeringsfarve6" xfId="33"/>
    <cellStyle name="Advarselstekst" xfId="34"/>
    <cellStyle name="Bemærk!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Normal 3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2" name="Picture 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4" name="Picture 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5" name="Picture 5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6" name="Picture 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8" name="Picture 8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9" name="Picture 9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3</xdr:row>
      <xdr:rowOff>180975</xdr:rowOff>
    </xdr:from>
    <xdr:to>
      <xdr:col>1</xdr:col>
      <xdr:colOff>400050</xdr:colOff>
      <xdr:row>5</xdr:row>
      <xdr:rowOff>76200</xdr:rowOff>
    </xdr:to>
    <xdr:pic>
      <xdr:nvPicPr>
        <xdr:cNvPr id="11" name="Picture 1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85875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3</xdr:row>
      <xdr:rowOff>95250</xdr:rowOff>
    </xdr:to>
    <xdr:pic>
      <xdr:nvPicPr>
        <xdr:cNvPr id="12" name="Picture 1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95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3" name="Picture 1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4" name="Picture 1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180975</xdr:rowOff>
    </xdr:to>
    <xdr:pic>
      <xdr:nvPicPr>
        <xdr:cNvPr id="15" name="Picture 15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38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7" name="Picture 1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8" name="Picture 18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19" name="Picture 19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20" name="Picture 2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21" name="Picture 2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57150</xdr:colOff>
      <xdr:row>1</xdr:row>
      <xdr:rowOff>180975</xdr:rowOff>
    </xdr:to>
    <xdr:pic>
      <xdr:nvPicPr>
        <xdr:cNvPr id="2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57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276225</xdr:colOff>
      <xdr:row>2</xdr:row>
      <xdr:rowOff>85725</xdr:rowOff>
    </xdr:to>
    <xdr:pic>
      <xdr:nvPicPr>
        <xdr:cNvPr id="23" name="Picture 2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</xdr:colOff>
      <xdr:row>3</xdr:row>
      <xdr:rowOff>95250</xdr:rowOff>
    </xdr:to>
    <xdr:pic>
      <xdr:nvPicPr>
        <xdr:cNvPr id="24" name="Picture 24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95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/>
  <dimension ref="A1:N54"/>
  <sheetViews>
    <sheetView showZeros="0" tabSelected="1" showOutlineSymbols="0" workbookViewId="0" topLeftCell="A1">
      <selection activeCell="A16" sqref="A16"/>
    </sheetView>
  </sheetViews>
  <sheetFormatPr defaultColWidth="9.140625" defaultRowHeight="12.75"/>
  <cols>
    <col min="1" max="1" width="2.57421875" style="5" customWidth="1"/>
    <col min="2" max="2" width="12.00390625" style="2" customWidth="1"/>
    <col min="3" max="3" width="5.57421875" style="2" customWidth="1"/>
    <col min="4" max="4" width="14.7109375" style="2" customWidth="1"/>
    <col min="5" max="6" width="8.140625" style="2" customWidth="1"/>
    <col min="7" max="7" width="4.00390625" style="2" customWidth="1"/>
    <col min="8" max="8" width="12.28125" style="2" customWidth="1"/>
    <col min="9" max="9" width="9.421875" style="2" customWidth="1"/>
    <col min="10" max="10" width="8.8515625" style="4" customWidth="1"/>
    <col min="11" max="11" width="11.140625" style="4" customWidth="1"/>
    <col min="12" max="13" width="9.140625" style="2" customWidth="1"/>
    <col min="14" max="14" width="12.8515625" style="38" bestFit="1" customWidth="1"/>
    <col min="15" max="16384" width="9.140625" style="2" customWidth="1"/>
  </cols>
  <sheetData>
    <row r="1" spans="1:14" s="1" customFormat="1" ht="45.75" customHeight="1">
      <c r="A1" s="213" t="s">
        <v>96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  <c r="N1" s="37"/>
    </row>
    <row r="2" spans="1:14" s="184" customFormat="1" ht="23.25" customHeight="1">
      <c r="A2" s="222" t="s">
        <v>10</v>
      </c>
      <c r="B2" s="223"/>
      <c r="C2" s="224"/>
      <c r="D2" s="224"/>
      <c r="E2" s="224"/>
      <c r="F2" s="224"/>
      <c r="G2" s="224"/>
      <c r="H2" s="183"/>
      <c r="I2" s="182" t="s">
        <v>2</v>
      </c>
      <c r="J2" s="225"/>
      <c r="K2" s="225"/>
      <c r="N2" s="185"/>
    </row>
    <row r="3" spans="1:14" s="1" customFormat="1" ht="9" customHeight="1" thickBot="1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8"/>
      <c r="N3" s="37"/>
    </row>
    <row r="4" spans="1:14" s="36" customFormat="1" ht="12.75">
      <c r="A4" s="219" t="s">
        <v>46</v>
      </c>
      <c r="B4" s="220"/>
      <c r="C4" s="220"/>
      <c r="D4" s="220"/>
      <c r="E4" s="220"/>
      <c r="F4" s="220"/>
      <c r="G4" s="220"/>
      <c r="H4" s="220"/>
      <c r="I4" s="220"/>
      <c r="J4" s="220"/>
      <c r="K4" s="221"/>
      <c r="N4" s="127"/>
    </row>
    <row r="5" spans="1:14" s="36" customFormat="1" ht="12.75">
      <c r="A5" s="148" t="s">
        <v>55</v>
      </c>
      <c r="B5" s="149"/>
      <c r="C5" s="149"/>
      <c r="D5" s="149"/>
      <c r="E5" s="149"/>
      <c r="F5" s="149"/>
      <c r="G5" s="149"/>
      <c r="H5" s="149"/>
      <c r="I5" s="149"/>
      <c r="J5" s="149"/>
      <c r="K5" s="150"/>
      <c r="N5" s="127"/>
    </row>
    <row r="6" spans="1:14" s="98" customFormat="1" ht="15" customHeight="1" thickBot="1">
      <c r="A6" s="151" t="s">
        <v>47</v>
      </c>
      <c r="B6" s="152"/>
      <c r="C6" s="152"/>
      <c r="D6" s="152"/>
      <c r="E6" s="152"/>
      <c r="F6" s="152"/>
      <c r="G6" s="152"/>
      <c r="H6" s="152"/>
      <c r="I6" s="152"/>
      <c r="J6" s="152"/>
      <c r="K6" s="153"/>
      <c r="N6" s="128"/>
    </row>
    <row r="7" spans="1:14" s="19" customFormat="1" ht="9" customHeight="1" thickBot="1">
      <c r="A7" s="56"/>
      <c r="B7" s="56"/>
      <c r="C7" s="56"/>
      <c r="D7" s="56"/>
      <c r="E7" s="56"/>
      <c r="F7" s="56"/>
      <c r="G7" s="17"/>
      <c r="H7" s="17"/>
      <c r="I7" s="17"/>
      <c r="J7" s="3"/>
      <c r="K7" s="18"/>
      <c r="N7" s="39"/>
    </row>
    <row r="8" spans="1:11" ht="15.75" thickBot="1">
      <c r="A8" s="84" t="s">
        <v>37</v>
      </c>
      <c r="B8" s="85"/>
      <c r="C8" s="85"/>
      <c r="D8" s="85"/>
      <c r="E8" s="85"/>
      <c r="F8" s="85"/>
      <c r="G8" s="86"/>
      <c r="H8" s="87"/>
      <c r="I8" s="87"/>
      <c r="J8" s="88">
        <v>100</v>
      </c>
      <c r="K8" s="89"/>
    </row>
    <row r="9" spans="1:11" ht="9" customHeight="1" thickBot="1">
      <c r="A9" s="83"/>
      <c r="B9" s="83"/>
      <c r="C9" s="83"/>
      <c r="D9" s="83"/>
      <c r="E9" s="83"/>
      <c r="F9" s="83"/>
      <c r="H9" s="11"/>
      <c r="I9" s="11"/>
      <c r="J9" s="11"/>
      <c r="K9" s="74"/>
    </row>
    <row r="10" spans="1:11" ht="15.75" thickBot="1">
      <c r="A10" s="123" t="s">
        <v>24</v>
      </c>
      <c r="B10" s="124"/>
      <c r="C10" s="124"/>
      <c r="D10" s="124"/>
      <c r="E10" s="124"/>
      <c r="F10" s="124"/>
      <c r="G10" s="125"/>
      <c r="H10" s="125"/>
      <c r="I10" s="125"/>
      <c r="J10" s="125"/>
      <c r="K10" s="126"/>
    </row>
    <row r="11" spans="1:11" ht="15.75" thickTop="1">
      <c r="A11" s="90" t="s">
        <v>25</v>
      </c>
      <c r="B11" s="59"/>
      <c r="C11" s="59"/>
      <c r="D11" s="59"/>
      <c r="E11" s="59"/>
      <c r="F11" s="59"/>
      <c r="G11" s="11"/>
      <c r="H11" s="11"/>
      <c r="I11" s="11"/>
      <c r="J11" s="11"/>
      <c r="K11" s="91"/>
    </row>
    <row r="12" spans="1:14" ht="15">
      <c r="A12" s="90" t="s">
        <v>26</v>
      </c>
      <c r="B12" s="59"/>
      <c r="C12" s="59"/>
      <c r="D12" s="59"/>
      <c r="E12" s="59"/>
      <c r="F12" s="59"/>
      <c r="G12" s="11"/>
      <c r="H12" s="11"/>
      <c r="I12" s="11"/>
      <c r="J12" s="11"/>
      <c r="K12" s="91"/>
      <c r="N12" s="119"/>
    </row>
    <row r="13" spans="1:11" ht="15">
      <c r="A13" s="90" t="s">
        <v>27</v>
      </c>
      <c r="B13" s="59"/>
      <c r="C13" s="59"/>
      <c r="D13" s="59"/>
      <c r="E13" s="59"/>
      <c r="F13" s="59"/>
      <c r="G13" s="11"/>
      <c r="H13" s="11"/>
      <c r="I13" s="11"/>
      <c r="J13" s="11"/>
      <c r="K13" s="91"/>
    </row>
    <row r="14" spans="1:11" ht="15.75" thickBot="1">
      <c r="A14" s="92" t="s">
        <v>28</v>
      </c>
      <c r="B14" s="93"/>
      <c r="C14" s="93"/>
      <c r="D14" s="93"/>
      <c r="E14" s="93"/>
      <c r="F14" s="93"/>
      <c r="G14" s="94"/>
      <c r="H14" s="94"/>
      <c r="I14" s="94"/>
      <c r="J14" s="94"/>
      <c r="K14" s="95"/>
    </row>
    <row r="15" spans="1:11" ht="9" customHeight="1" thickBot="1">
      <c r="A15" s="75"/>
      <c r="B15" s="59"/>
      <c r="C15" s="59"/>
      <c r="D15" s="59"/>
      <c r="E15" s="59"/>
      <c r="F15" s="59"/>
      <c r="G15" s="11"/>
      <c r="H15" s="11"/>
      <c r="I15" s="11"/>
      <c r="J15" s="11"/>
      <c r="K15" s="74"/>
    </row>
    <row r="16" spans="1:11" ht="15.75" thickBot="1">
      <c r="A16" s="40" t="s">
        <v>97</v>
      </c>
      <c r="B16" s="41"/>
      <c r="C16" s="41"/>
      <c r="D16" s="41"/>
      <c r="E16" s="42"/>
      <c r="F16" s="41"/>
      <c r="G16" s="43"/>
      <c r="H16" s="44"/>
      <c r="I16" s="81"/>
      <c r="J16" s="45" t="s">
        <v>0</v>
      </c>
      <c r="K16" s="46" t="s">
        <v>1</v>
      </c>
    </row>
    <row r="17" spans="1:11" ht="15.75" thickTop="1">
      <c r="A17" s="115" t="s">
        <v>29</v>
      </c>
      <c r="B17" s="207" t="s">
        <v>34</v>
      </c>
      <c r="C17" s="207"/>
      <c r="D17" s="207"/>
      <c r="E17" s="207"/>
      <c r="F17" s="76"/>
      <c r="G17" s="76"/>
      <c r="H17" s="77" t="s">
        <v>33</v>
      </c>
      <c r="I17" s="73"/>
      <c r="J17" s="66">
        <f>+K17*12</f>
        <v>0</v>
      </c>
      <c r="K17" s="47">
        <f>(IF(I17=1,Ark3!H8,IF(I17=2,Ark3!H12,IF(I17=3,Ark3!H16,IF(I17=4,Ark3!H17,)))))*J8/100</f>
        <v>0</v>
      </c>
    </row>
    <row r="18" spans="1:11" ht="15">
      <c r="A18" s="115" t="s">
        <v>30</v>
      </c>
      <c r="B18" s="78" t="s">
        <v>35</v>
      </c>
      <c r="C18" s="78"/>
      <c r="D18" s="78"/>
      <c r="E18" s="78"/>
      <c r="F18" s="82"/>
      <c r="G18" s="80"/>
      <c r="H18" s="77" t="s">
        <v>54</v>
      </c>
      <c r="I18" s="111"/>
      <c r="J18" s="68">
        <f>+K18*12</f>
        <v>0</v>
      </c>
      <c r="K18" s="49">
        <f>(IF(I18=4,Ark3!H20))*J8/100</f>
        <v>0</v>
      </c>
    </row>
    <row r="19" spans="1:11" ht="15">
      <c r="A19" s="115" t="s">
        <v>31</v>
      </c>
      <c r="B19" s="207" t="s">
        <v>36</v>
      </c>
      <c r="C19" s="207"/>
      <c r="D19" s="207"/>
      <c r="E19" s="207"/>
      <c r="F19" s="79"/>
      <c r="G19" s="79"/>
      <c r="H19" s="77" t="s">
        <v>33</v>
      </c>
      <c r="I19" s="111"/>
      <c r="J19" s="68">
        <f>+K19*12</f>
        <v>0</v>
      </c>
      <c r="K19" s="49">
        <f>(IF(I19=1,Ark3!E5,IF(I19=2,Ark3!E8,IF(I19=3,Ark3!E10,IF(I19=4,Ark3!E14)))))*J8/100</f>
        <v>0</v>
      </c>
    </row>
    <row r="20" spans="1:11" ht="18.75" customHeight="1" thickBot="1">
      <c r="A20" s="62" t="s">
        <v>22</v>
      </c>
      <c r="B20" s="63"/>
      <c r="C20" s="64"/>
      <c r="D20" s="64"/>
      <c r="E20" s="64"/>
      <c r="F20" s="64"/>
      <c r="G20" s="64"/>
      <c r="H20" s="65" t="s">
        <v>18</v>
      </c>
      <c r="I20" s="16" t="s">
        <v>15</v>
      </c>
      <c r="J20" s="67" t="s">
        <v>0</v>
      </c>
      <c r="K20" s="51" t="s">
        <v>1</v>
      </c>
    </row>
    <row r="21" spans="1:11" ht="15.75" thickTop="1">
      <c r="A21" s="48"/>
      <c r="B21" s="186" t="s">
        <v>92</v>
      </c>
      <c r="C21" s="13"/>
      <c r="D21" s="13"/>
      <c r="E21" s="13"/>
      <c r="F21" s="14"/>
      <c r="G21" s="26"/>
      <c r="H21" s="61"/>
      <c r="I21" s="24">
        <f>+Ark2!C6</f>
        <v>123.95277</v>
      </c>
      <c r="J21" s="66">
        <f aca="true" t="shared" si="0" ref="J21:J26">+I21*H21</f>
        <v>0</v>
      </c>
      <c r="K21" s="47">
        <f aca="true" t="shared" si="1" ref="K21:K26">+J21/12</f>
        <v>0</v>
      </c>
    </row>
    <row r="22" spans="1:11" ht="15">
      <c r="A22" s="48"/>
      <c r="B22" s="13" t="s">
        <v>68</v>
      </c>
      <c r="C22" s="13"/>
      <c r="D22" s="13"/>
      <c r="E22" s="13"/>
      <c r="F22" s="14"/>
      <c r="G22" s="26"/>
      <c r="H22" s="61"/>
      <c r="I22" s="24">
        <f>+Ark2!C9</f>
        <v>44.66431479</v>
      </c>
      <c r="J22" s="66">
        <f t="shared" si="0"/>
        <v>0</v>
      </c>
      <c r="K22" s="47">
        <f t="shared" si="1"/>
        <v>0</v>
      </c>
    </row>
    <row r="23" spans="1:11" ht="15">
      <c r="A23" s="48"/>
      <c r="B23" s="13" t="s">
        <v>19</v>
      </c>
      <c r="C23" s="13"/>
      <c r="D23" s="13"/>
      <c r="E23" s="13"/>
      <c r="F23" s="14"/>
      <c r="G23" s="26"/>
      <c r="H23" s="34"/>
      <c r="I23" s="24">
        <f>+Ark2!C10</f>
        <v>20.658795</v>
      </c>
      <c r="J23" s="66">
        <f t="shared" si="0"/>
        <v>0</v>
      </c>
      <c r="K23" s="47">
        <f t="shared" si="1"/>
        <v>0</v>
      </c>
    </row>
    <row r="24" spans="1:11" ht="15">
      <c r="A24" s="48"/>
      <c r="B24" s="13" t="s">
        <v>13</v>
      </c>
      <c r="C24" s="13"/>
      <c r="D24" s="13"/>
      <c r="E24" s="13"/>
      <c r="F24" s="14"/>
      <c r="G24" s="26"/>
      <c r="H24" s="34"/>
      <c r="I24" s="24">
        <f>+Ark2!C8</f>
        <v>35.58821752</v>
      </c>
      <c r="J24" s="66">
        <f t="shared" si="0"/>
        <v>0</v>
      </c>
      <c r="K24" s="47">
        <f t="shared" si="1"/>
        <v>0</v>
      </c>
    </row>
    <row r="25" spans="1:11" ht="15">
      <c r="A25" s="48"/>
      <c r="B25" s="13" t="s">
        <v>12</v>
      </c>
      <c r="C25" s="13"/>
      <c r="D25" s="13"/>
      <c r="E25" s="13"/>
      <c r="F25" s="14"/>
      <c r="G25" s="26"/>
      <c r="H25" s="33"/>
      <c r="I25" s="24">
        <f>+Ark2!C8</f>
        <v>35.58821752</v>
      </c>
      <c r="J25" s="66">
        <f t="shared" si="0"/>
        <v>0</v>
      </c>
      <c r="K25" s="47">
        <f t="shared" si="1"/>
        <v>0</v>
      </c>
    </row>
    <row r="26" spans="1:11" ht="15">
      <c r="A26" s="187" t="s">
        <v>56</v>
      </c>
      <c r="B26" s="188"/>
      <c r="C26" s="13"/>
      <c r="D26" s="13"/>
      <c r="E26" s="13"/>
      <c r="F26" s="13"/>
      <c r="G26" s="25"/>
      <c r="H26" s="30"/>
      <c r="I26" s="32">
        <f>+Ark2!C14</f>
        <v>26.057626760000005</v>
      </c>
      <c r="J26" s="69">
        <f t="shared" si="0"/>
        <v>0</v>
      </c>
      <c r="K26" s="50">
        <f t="shared" si="1"/>
        <v>0</v>
      </c>
    </row>
    <row r="27" spans="1:11" ht="12" customHeight="1">
      <c r="A27" s="48"/>
      <c r="B27" s="31"/>
      <c r="C27" s="13"/>
      <c r="D27" s="13"/>
      <c r="E27" s="13"/>
      <c r="F27" s="13"/>
      <c r="G27" s="25"/>
      <c r="H27" s="191" t="s">
        <v>41</v>
      </c>
      <c r="I27" s="189"/>
      <c r="J27" s="189"/>
      <c r="K27" s="190"/>
    </row>
    <row r="28" spans="1:11" ht="15.75" thickBot="1">
      <c r="A28" s="54"/>
      <c r="B28" s="205" t="s">
        <v>11</v>
      </c>
      <c r="C28" s="205"/>
      <c r="D28" s="205"/>
      <c r="E28" s="205"/>
      <c r="F28" s="205"/>
      <c r="G28" s="206"/>
      <c r="H28" s="117"/>
      <c r="I28" s="118">
        <f>+Ark2!C13</f>
        <v>21209.696200000002</v>
      </c>
      <c r="J28" s="71">
        <f>+H28*I28</f>
        <v>0</v>
      </c>
      <c r="K28" s="55">
        <f>+J28/12</f>
        <v>0</v>
      </c>
    </row>
    <row r="29" spans="1:14" s="56" customFormat="1" ht="12" customHeight="1" thickBot="1">
      <c r="A29" s="11"/>
      <c r="B29" s="14"/>
      <c r="C29" s="14"/>
      <c r="D29" s="14"/>
      <c r="E29" s="14"/>
      <c r="F29" s="14"/>
      <c r="G29" s="14"/>
      <c r="H29" s="11"/>
      <c r="I29" s="12"/>
      <c r="J29" s="113"/>
      <c r="K29" s="15"/>
      <c r="N29" s="114"/>
    </row>
    <row r="30" spans="1:11" ht="15.75" thickBot="1">
      <c r="A30" s="129" t="s">
        <v>79</v>
      </c>
      <c r="B30" s="130"/>
      <c r="C30" s="131"/>
      <c r="D30" s="132"/>
      <c r="E30" s="132"/>
      <c r="F30" s="132"/>
      <c r="G30" s="132"/>
      <c r="H30" s="133"/>
      <c r="I30" s="134" t="s">
        <v>15</v>
      </c>
      <c r="J30" s="135" t="s">
        <v>0</v>
      </c>
      <c r="K30" s="46" t="s">
        <v>1</v>
      </c>
    </row>
    <row r="31" spans="1:11" ht="15.75" thickTop="1">
      <c r="A31" s="136" t="s">
        <v>29</v>
      </c>
      <c r="B31" s="60" t="s">
        <v>49</v>
      </c>
      <c r="C31" s="60"/>
      <c r="D31" s="60"/>
      <c r="E31" s="60"/>
      <c r="F31" s="60"/>
      <c r="G31" s="60"/>
      <c r="H31" s="27" t="s">
        <v>40</v>
      </c>
      <c r="I31" s="120"/>
      <c r="J31" s="122"/>
      <c r="K31" s="121"/>
    </row>
    <row r="32" spans="1:11" ht="15">
      <c r="A32" s="53"/>
      <c r="B32" s="22" t="s">
        <v>87</v>
      </c>
      <c r="C32" s="22"/>
      <c r="D32" s="22"/>
      <c r="E32" s="22"/>
      <c r="F32" s="22"/>
      <c r="G32" s="22"/>
      <c r="H32" s="28"/>
      <c r="I32" s="29">
        <f>+Ark2!C11</f>
        <v>6197.6385</v>
      </c>
      <c r="J32" s="69">
        <f>+H32*I32/100</f>
        <v>0</v>
      </c>
      <c r="K32" s="50">
        <f>+J32/12</f>
        <v>0</v>
      </c>
    </row>
    <row r="33" spans="1:11" ht="15">
      <c r="A33" s="52" t="s">
        <v>30</v>
      </c>
      <c r="B33" s="57" t="s">
        <v>50</v>
      </c>
      <c r="C33" s="57"/>
      <c r="D33" s="57"/>
      <c r="E33" s="57"/>
      <c r="F33" s="57"/>
      <c r="G33" s="58"/>
      <c r="H33" s="27" t="str">
        <f>+H31</f>
        <v>Beskæft. grad</v>
      </c>
      <c r="I33" s="20"/>
      <c r="J33" s="70"/>
      <c r="K33" s="47"/>
    </row>
    <row r="34" spans="1:11" ht="15">
      <c r="A34" s="165"/>
      <c r="B34" s="22" t="s">
        <v>88</v>
      </c>
      <c r="C34" s="22"/>
      <c r="D34" s="22"/>
      <c r="E34" s="22"/>
      <c r="F34" s="22"/>
      <c r="G34" s="22"/>
      <c r="H34" s="28"/>
      <c r="I34" s="166">
        <f>+Ark2!C12</f>
        <v>6197.6385</v>
      </c>
      <c r="J34" s="167">
        <f>+I34*H34/100</f>
        <v>0</v>
      </c>
      <c r="K34" s="50">
        <f>+J34/12</f>
        <v>0</v>
      </c>
    </row>
    <row r="35" spans="1:11" ht="15">
      <c r="A35" s="52" t="s">
        <v>31</v>
      </c>
      <c r="B35" s="57" t="s">
        <v>78</v>
      </c>
      <c r="C35" s="57"/>
      <c r="D35" s="57"/>
      <c r="E35" s="57"/>
      <c r="F35" s="57"/>
      <c r="G35" s="58"/>
      <c r="H35" s="27" t="str">
        <f>+H33</f>
        <v>Beskæft. grad</v>
      </c>
      <c r="I35" s="20"/>
      <c r="J35" s="70"/>
      <c r="K35" s="47"/>
    </row>
    <row r="36" spans="1:11" ht="15">
      <c r="A36" s="165"/>
      <c r="B36" s="22" t="s">
        <v>90</v>
      </c>
      <c r="C36" s="22"/>
      <c r="D36" s="22"/>
      <c r="E36" s="22"/>
      <c r="F36" s="22"/>
      <c r="G36" s="22"/>
      <c r="H36" s="28"/>
      <c r="I36" s="166">
        <f>+Ark2!C31</f>
        <v>8538.9686</v>
      </c>
      <c r="J36" s="167">
        <f>+I36*H36/100</f>
        <v>0</v>
      </c>
      <c r="K36" s="50">
        <f>+J36/12</f>
        <v>0</v>
      </c>
    </row>
    <row r="37" spans="1:11" ht="15">
      <c r="A37" s="52" t="s">
        <v>32</v>
      </c>
      <c r="B37" s="57" t="s">
        <v>80</v>
      </c>
      <c r="C37" s="57"/>
      <c r="D37" s="57"/>
      <c r="E37" s="57"/>
      <c r="F37" s="57"/>
      <c r="G37" s="58"/>
      <c r="H37" s="174" t="s">
        <v>41</v>
      </c>
      <c r="I37" s="175"/>
      <c r="J37" s="176"/>
      <c r="K37" s="49"/>
    </row>
    <row r="38" spans="1:11" ht="15">
      <c r="A38" s="165"/>
      <c r="B38" s="22" t="s">
        <v>81</v>
      </c>
      <c r="C38" s="22"/>
      <c r="D38" s="22"/>
      <c r="E38" s="22"/>
      <c r="F38" s="22"/>
      <c r="G38" s="22"/>
      <c r="H38" s="28"/>
      <c r="I38" s="166">
        <f>+Ark2!C17</f>
        <v>5646.737300000001</v>
      </c>
      <c r="J38" s="167">
        <f>+I38*H38</f>
        <v>0</v>
      </c>
      <c r="K38" s="50">
        <f>+J38/12</f>
        <v>0</v>
      </c>
    </row>
    <row r="39" spans="1:11" ht="15">
      <c r="A39" s="52" t="s">
        <v>62</v>
      </c>
      <c r="B39" s="57" t="s">
        <v>82</v>
      </c>
      <c r="C39" s="57"/>
      <c r="D39" s="57"/>
      <c r="E39" s="57"/>
      <c r="F39" s="57"/>
      <c r="G39" s="58"/>
      <c r="H39" s="174" t="s">
        <v>41</v>
      </c>
      <c r="I39" s="175"/>
      <c r="J39" s="176"/>
      <c r="K39" s="49"/>
    </row>
    <row r="40" spans="1:11" ht="15">
      <c r="A40" s="165"/>
      <c r="B40" s="22" t="s">
        <v>81</v>
      </c>
      <c r="C40" s="22"/>
      <c r="D40" s="22"/>
      <c r="E40" s="22"/>
      <c r="F40" s="22"/>
      <c r="G40" s="22"/>
      <c r="H40" s="28"/>
      <c r="I40" s="166">
        <f>+Ark2!C18</f>
        <v>5646.737300000001</v>
      </c>
      <c r="J40" s="167">
        <f>+I40*H40</f>
        <v>0</v>
      </c>
      <c r="K40" s="50">
        <f>+J40/12</f>
        <v>0</v>
      </c>
    </row>
    <row r="41" spans="1:11" ht="15">
      <c r="A41" s="52" t="s">
        <v>63</v>
      </c>
      <c r="B41" s="57" t="s">
        <v>83</v>
      </c>
      <c r="C41" s="57"/>
      <c r="D41" s="57"/>
      <c r="E41" s="57"/>
      <c r="F41" s="57"/>
      <c r="G41" s="58"/>
      <c r="H41" s="174" t="s">
        <v>41</v>
      </c>
      <c r="I41" s="175"/>
      <c r="J41" s="176"/>
      <c r="K41" s="49"/>
    </row>
    <row r="42" spans="1:11" ht="15">
      <c r="A42" s="165"/>
      <c r="B42" s="22" t="s">
        <v>91</v>
      </c>
      <c r="C42" s="22"/>
      <c r="D42" s="22"/>
      <c r="E42" s="22"/>
      <c r="F42" s="22"/>
      <c r="G42" s="22"/>
      <c r="H42" s="28"/>
      <c r="I42" s="166">
        <f>+Ark2!C28</f>
        <v>11018.024000000001</v>
      </c>
      <c r="J42" s="167">
        <f>+I42*H42</f>
        <v>0</v>
      </c>
      <c r="K42" s="50">
        <f>+J42/12</f>
        <v>0</v>
      </c>
    </row>
    <row r="43" spans="1:11" ht="15">
      <c r="A43" s="52" t="s">
        <v>84</v>
      </c>
      <c r="B43" s="57" t="s">
        <v>72</v>
      </c>
      <c r="C43" s="57"/>
      <c r="D43" s="57"/>
      <c r="E43" s="57"/>
      <c r="F43" s="57"/>
      <c r="G43" s="58"/>
      <c r="H43" s="174" t="s">
        <v>41</v>
      </c>
      <c r="I43" s="175"/>
      <c r="J43" s="176"/>
      <c r="K43" s="49"/>
    </row>
    <row r="44" spans="1:11" ht="15">
      <c r="A44" s="165"/>
      <c r="B44" s="22" t="s">
        <v>64</v>
      </c>
      <c r="C44" s="22"/>
      <c r="D44" s="22"/>
      <c r="E44" s="22"/>
      <c r="F44" s="22"/>
      <c r="G44" s="22"/>
      <c r="H44" s="28"/>
      <c r="I44" s="166">
        <f>+Ark2!C30</f>
        <v>4131.759</v>
      </c>
      <c r="J44" s="167">
        <f>+I44*H44</f>
        <v>0</v>
      </c>
      <c r="K44" s="50">
        <f>+J44/12</f>
        <v>0</v>
      </c>
    </row>
    <row r="45" spans="1:11" ht="15">
      <c r="A45" s="52" t="s">
        <v>85</v>
      </c>
      <c r="B45" s="57" t="s">
        <v>65</v>
      </c>
      <c r="C45" s="57"/>
      <c r="D45" s="57"/>
      <c r="E45" s="57"/>
      <c r="F45" s="57"/>
      <c r="G45" s="58"/>
      <c r="H45" s="174" t="s">
        <v>41</v>
      </c>
      <c r="I45" s="175"/>
      <c r="J45" s="176"/>
      <c r="K45" s="49"/>
    </row>
    <row r="46" spans="1:11" ht="15">
      <c r="A46" s="165"/>
      <c r="B46" s="22" t="s">
        <v>66</v>
      </c>
      <c r="C46" s="22"/>
      <c r="D46" s="22"/>
      <c r="E46" s="22"/>
      <c r="F46" s="22"/>
      <c r="G46" s="22"/>
      <c r="H46" s="28"/>
      <c r="I46" s="166">
        <f>+Ark2!C19</f>
        <v>6886.265</v>
      </c>
      <c r="J46" s="167">
        <f>+I46*H46</f>
        <v>0</v>
      </c>
      <c r="K46" s="50">
        <f>+J46/12</f>
        <v>0</v>
      </c>
    </row>
    <row r="47" ht="15.75" thickBot="1"/>
    <row r="48" spans="1:11" ht="15.75" thickBot="1">
      <c r="A48" s="137" t="s">
        <v>48</v>
      </c>
      <c r="B48" s="130"/>
      <c r="C48" s="138"/>
      <c r="D48" s="139"/>
      <c r="E48" s="139"/>
      <c r="F48" s="139"/>
      <c r="G48" s="139"/>
      <c r="H48" s="140" t="str">
        <f>+H31</f>
        <v>Beskæft. grad</v>
      </c>
      <c r="I48" s="143"/>
      <c r="J48" s="144"/>
      <c r="K48" s="145"/>
    </row>
    <row r="49" spans="1:11" ht="15.75" thickTop="1">
      <c r="A49" s="142"/>
      <c r="B49" s="14" t="s">
        <v>59</v>
      </c>
      <c r="C49" s="13"/>
      <c r="D49" s="13"/>
      <c r="E49" s="13"/>
      <c r="F49" s="13"/>
      <c r="G49" s="13"/>
      <c r="H49" s="168"/>
      <c r="I49" s="169">
        <f>+Ark2!C21</f>
        <v>8263.518</v>
      </c>
      <c r="J49" s="170">
        <f>+I49*H49/100</f>
        <v>0</v>
      </c>
      <c r="K49" s="171">
        <f>+J49/12</f>
        <v>0</v>
      </c>
    </row>
    <row r="50" spans="1:11" ht="15.75" thickBot="1">
      <c r="A50" s="54"/>
      <c r="B50" s="141" t="s">
        <v>60</v>
      </c>
      <c r="C50" s="116"/>
      <c r="D50" s="116"/>
      <c r="E50" s="116"/>
      <c r="F50" s="116"/>
      <c r="G50" s="116"/>
      <c r="H50" s="173" t="s">
        <v>61</v>
      </c>
      <c r="I50" s="146"/>
      <c r="J50" s="172"/>
      <c r="K50" s="147">
        <f>+J50/12</f>
        <v>0</v>
      </c>
    </row>
    <row r="51" spans="1:14" s="56" customFormat="1" ht="12" customHeight="1" thickBot="1">
      <c r="A51" s="11"/>
      <c r="B51" s="14"/>
      <c r="C51" s="14"/>
      <c r="D51" s="14"/>
      <c r="E51" s="14"/>
      <c r="F51" s="14"/>
      <c r="G51" s="14"/>
      <c r="H51" s="11"/>
      <c r="I51" s="12"/>
      <c r="J51" s="113"/>
      <c r="K51" s="15"/>
      <c r="N51" s="114"/>
    </row>
    <row r="52" spans="1:11" ht="15.75" thickBot="1">
      <c r="A52" s="211" t="s">
        <v>86</v>
      </c>
      <c r="B52" s="212"/>
      <c r="C52" s="212"/>
      <c r="D52" s="212"/>
      <c r="E52" s="212"/>
      <c r="F52" s="212"/>
      <c r="G52" s="212"/>
      <c r="H52" s="212"/>
      <c r="I52" s="212"/>
      <c r="J52" s="72">
        <f>SUM(J17:J51)</f>
        <v>0</v>
      </c>
      <c r="K52" s="35">
        <f>SUM(K17:K51)</f>
        <v>0</v>
      </c>
    </row>
    <row r="53" spans="1:11" ht="15.75" thickBot="1">
      <c r="A53" s="14"/>
      <c r="B53" s="14"/>
      <c r="C53" s="14"/>
      <c r="D53" s="14"/>
      <c r="E53" s="14"/>
      <c r="F53" s="14"/>
      <c r="G53" s="14"/>
      <c r="H53" s="14"/>
      <c r="I53" s="14"/>
      <c r="J53" s="15"/>
      <c r="K53" s="15"/>
    </row>
    <row r="54" spans="1:11" ht="12.75" customHeight="1" thickBot="1">
      <c r="A54" s="208" t="s">
        <v>67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10"/>
    </row>
  </sheetData>
  <sheetProtection/>
  <mergeCells count="11">
    <mergeCell ref="J2:K2"/>
    <mergeCell ref="B28:G28"/>
    <mergeCell ref="B19:E19"/>
    <mergeCell ref="B17:E17"/>
    <mergeCell ref="A54:K54"/>
    <mergeCell ref="A52:I52"/>
    <mergeCell ref="A1:K1"/>
    <mergeCell ref="A3:K3"/>
    <mergeCell ref="A4:K4"/>
    <mergeCell ref="A2:B2"/>
    <mergeCell ref="C2:G2"/>
  </mergeCells>
  <printOptions/>
  <pageMargins left="0.51" right="0.15625" top="0.3937007874015748" bottom="0.35433070866141736" header="0" footer="0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5"/>
  <dimension ref="A1:E60"/>
  <sheetViews>
    <sheetView showZeros="0" showOutlineSymbols="0" workbookViewId="0" topLeftCell="A1">
      <selection activeCell="C3" sqref="C3"/>
    </sheetView>
  </sheetViews>
  <sheetFormatPr defaultColWidth="9.140625" defaultRowHeight="12.75"/>
  <cols>
    <col min="1" max="1" width="62.57421875" style="0" customWidth="1"/>
    <col min="2" max="2" width="10.140625" style="0" bestFit="1" customWidth="1"/>
    <col min="3" max="3" width="10.7109375" style="0" customWidth="1"/>
  </cols>
  <sheetData>
    <row r="1" spans="1:3" ht="12.75">
      <c r="A1" s="6" t="s">
        <v>2</v>
      </c>
      <c r="B1" s="179">
        <v>36616</v>
      </c>
      <c r="C1" s="180" t="s">
        <v>95</v>
      </c>
    </row>
    <row r="2" spans="1:3" ht="12.75">
      <c r="A2" s="6" t="s">
        <v>3</v>
      </c>
      <c r="B2" s="159">
        <v>1</v>
      </c>
      <c r="C2" s="181">
        <v>1.377253</v>
      </c>
    </row>
    <row r="3" spans="1:3" ht="12.75">
      <c r="A3" s="6" t="s">
        <v>4</v>
      </c>
      <c r="B3" s="7"/>
      <c r="C3" s="7">
        <f>$B3*C2</f>
        <v>0</v>
      </c>
    </row>
    <row r="4" spans="1:3" ht="12.75">
      <c r="A4" s="6" t="s">
        <v>5</v>
      </c>
      <c r="B4" s="8"/>
      <c r="C4" s="8">
        <f>$B4*C2</f>
        <v>0</v>
      </c>
    </row>
    <row r="5" spans="1:3" ht="12.75">
      <c r="A5" s="9" t="s">
        <v>6</v>
      </c>
      <c r="B5" s="197"/>
      <c r="C5" s="197">
        <f>$B5*C2</f>
        <v>0</v>
      </c>
    </row>
    <row r="6" spans="1:3" ht="12.75">
      <c r="A6" s="9" t="s">
        <v>7</v>
      </c>
      <c r="B6" s="154">
        <v>90</v>
      </c>
      <c r="C6" s="154">
        <f>$B6*C2</f>
        <v>123.95277</v>
      </c>
    </row>
    <row r="7" spans="1:3" ht="12.75">
      <c r="A7" s="6" t="s">
        <v>8</v>
      </c>
      <c r="B7" s="198"/>
      <c r="C7" s="197">
        <f>$B7*C2</f>
        <v>0</v>
      </c>
    </row>
    <row r="8" spans="1:3" ht="12.75">
      <c r="A8" s="6" t="s">
        <v>21</v>
      </c>
      <c r="B8" s="109">
        <v>25.84</v>
      </c>
      <c r="C8" s="154">
        <f>$B8*C2</f>
        <v>35.58821752</v>
      </c>
    </row>
    <row r="9" spans="1:3" ht="12.75">
      <c r="A9" s="10" t="s">
        <v>16</v>
      </c>
      <c r="B9" s="109">
        <v>32.43</v>
      </c>
      <c r="C9" s="154">
        <f>$B9*C2</f>
        <v>44.66431479</v>
      </c>
    </row>
    <row r="10" spans="1:3" ht="12.75">
      <c r="A10" s="6" t="s">
        <v>20</v>
      </c>
      <c r="B10" s="109">
        <v>15</v>
      </c>
      <c r="C10" s="154">
        <f>+B10*C2</f>
        <v>20.658795</v>
      </c>
    </row>
    <row r="11" spans="1:3" ht="12.75">
      <c r="A11" s="10" t="s">
        <v>51</v>
      </c>
      <c r="B11" s="155">
        <v>4500</v>
      </c>
      <c r="C11" s="156">
        <f>$B11*C2</f>
        <v>6197.6385</v>
      </c>
    </row>
    <row r="12" spans="1:5" ht="12.75">
      <c r="A12" s="10" t="s">
        <v>52</v>
      </c>
      <c r="B12" s="155">
        <v>4500</v>
      </c>
      <c r="C12" s="156">
        <f>$B12*C2</f>
        <v>6197.6385</v>
      </c>
      <c r="E12" s="8"/>
    </row>
    <row r="13" spans="1:3" ht="12.75">
      <c r="A13" s="10" t="s">
        <v>14</v>
      </c>
      <c r="B13" s="155">
        <v>15400</v>
      </c>
      <c r="C13" s="156">
        <f>B13*C2</f>
        <v>21209.696200000002</v>
      </c>
    </row>
    <row r="14" spans="1:3" ht="12.75">
      <c r="A14" s="23" t="s">
        <v>17</v>
      </c>
      <c r="B14" s="109">
        <v>18.92</v>
      </c>
      <c r="C14" s="109">
        <f>+B14*C2</f>
        <v>26.057626760000005</v>
      </c>
    </row>
    <row r="15" spans="1:3" ht="12.75">
      <c r="A15" s="158"/>
      <c r="B15" s="101"/>
      <c r="C15" s="101"/>
    </row>
    <row r="16" spans="1:3" ht="12.75">
      <c r="A16" s="194" t="s">
        <v>57</v>
      </c>
      <c r="B16" s="195">
        <v>1000</v>
      </c>
      <c r="C16" s="195">
        <f>+B16*C2</f>
        <v>1377.2530000000002</v>
      </c>
    </row>
    <row r="17" spans="1:3" ht="12.75">
      <c r="A17" s="157" t="s">
        <v>74</v>
      </c>
      <c r="B17" s="155">
        <v>4100</v>
      </c>
      <c r="C17" s="155">
        <f>+B17*C2</f>
        <v>5646.737300000001</v>
      </c>
    </row>
    <row r="18" spans="1:3" ht="12.75">
      <c r="A18" s="157" t="s">
        <v>73</v>
      </c>
      <c r="B18" s="155">
        <v>4100</v>
      </c>
      <c r="C18" s="155">
        <f>+B18*C2</f>
        <v>5646.737300000001</v>
      </c>
    </row>
    <row r="19" spans="1:3" ht="12.75">
      <c r="A19" s="157" t="s">
        <v>58</v>
      </c>
      <c r="B19" s="155">
        <v>5000</v>
      </c>
      <c r="C19" s="155">
        <f>+B19*C2</f>
        <v>6886.265</v>
      </c>
    </row>
    <row r="20" spans="1:3" ht="12.75">
      <c r="A20" s="160"/>
      <c r="B20" s="8"/>
      <c r="C20" s="8"/>
    </row>
    <row r="21" spans="1:3" ht="12.75">
      <c r="A21" s="10" t="s">
        <v>53</v>
      </c>
      <c r="B21" s="109">
        <v>6000</v>
      </c>
      <c r="C21" s="109">
        <f>+B21*C2</f>
        <v>8263.518</v>
      </c>
    </row>
    <row r="22" spans="2:3" ht="12.75">
      <c r="B22" s="8"/>
      <c r="C22" s="8"/>
    </row>
    <row r="23" spans="1:3" ht="12.75">
      <c r="A23" s="192" t="s">
        <v>93</v>
      </c>
      <c r="B23" s="21"/>
      <c r="C23" s="8"/>
    </row>
    <row r="24" spans="1:3" ht="12.75">
      <c r="A24" s="193" t="s">
        <v>69</v>
      </c>
      <c r="B24" s="198"/>
      <c r="C24" s="198">
        <f>+B24*C2</f>
        <v>0</v>
      </c>
    </row>
    <row r="25" spans="1:3" ht="12.75">
      <c r="A25" s="193" t="s">
        <v>70</v>
      </c>
      <c r="B25" s="198"/>
      <c r="C25" s="198">
        <f>+B25*C2</f>
        <v>0</v>
      </c>
    </row>
    <row r="26" spans="1:3" ht="12.75">
      <c r="A26" s="14"/>
      <c r="B26" s="101"/>
      <c r="C26" s="101"/>
    </row>
    <row r="27" spans="1:3" ht="12.75">
      <c r="A27" s="192" t="s">
        <v>71</v>
      </c>
      <c r="B27" s="8"/>
      <c r="C27" s="8"/>
    </row>
    <row r="28" spans="1:3" ht="12.75">
      <c r="A28" s="193" t="s">
        <v>75</v>
      </c>
      <c r="B28" s="109">
        <v>8000</v>
      </c>
      <c r="C28" s="109">
        <f>+B28*C2</f>
        <v>11018.024000000001</v>
      </c>
    </row>
    <row r="29" spans="1:3" ht="12.75">
      <c r="A29" s="193" t="s">
        <v>76</v>
      </c>
      <c r="B29" s="109">
        <v>4200</v>
      </c>
      <c r="C29" s="109">
        <f>+B29*C2</f>
        <v>5784.4626</v>
      </c>
    </row>
    <row r="30" spans="1:3" ht="12.75">
      <c r="A30" s="193" t="s">
        <v>77</v>
      </c>
      <c r="B30" s="109">
        <v>3000</v>
      </c>
      <c r="C30" s="109">
        <f>+B30*C2</f>
        <v>4131.759</v>
      </c>
    </row>
    <row r="31" spans="1:3" ht="12.75">
      <c r="A31" s="193" t="s">
        <v>78</v>
      </c>
      <c r="B31" s="109">
        <v>6200</v>
      </c>
      <c r="C31" s="109">
        <f>+B31*C2</f>
        <v>8538.9686</v>
      </c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  <row r="41" spans="2:3" ht="12.75">
      <c r="B41" s="8"/>
      <c r="C41" s="8"/>
    </row>
    <row r="42" spans="2:3" ht="12.75">
      <c r="B42" s="8"/>
      <c r="C42" s="8"/>
    </row>
    <row r="43" spans="2:3" ht="12.75">
      <c r="B43" s="8"/>
      <c r="C43" s="8"/>
    </row>
    <row r="44" spans="2:3" ht="12.75">
      <c r="B44" s="8"/>
      <c r="C44" s="8"/>
    </row>
    <row r="45" spans="2:3" ht="12.75">
      <c r="B45" s="8"/>
      <c r="C45" s="8"/>
    </row>
    <row r="46" spans="2:3" ht="12.75">
      <c r="B46" s="8"/>
      <c r="C46" s="8"/>
    </row>
    <row r="47" spans="2:3" ht="12.75">
      <c r="B47" s="8"/>
      <c r="C47" s="8"/>
    </row>
    <row r="48" spans="2:3" ht="12.75">
      <c r="B48" s="8"/>
      <c r="C48" s="8"/>
    </row>
    <row r="49" spans="2:3" ht="12.75">
      <c r="B49" s="8"/>
      <c r="C49" s="8"/>
    </row>
    <row r="50" spans="2:3" ht="12.75">
      <c r="B50" s="8"/>
      <c r="C50" s="8"/>
    </row>
    <row r="51" spans="2:3" ht="12.75">
      <c r="B51" s="8"/>
      <c r="C51" s="8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5" spans="2:3" ht="12.75">
      <c r="B55" s="8"/>
      <c r="C55" s="8"/>
    </row>
    <row r="56" spans="2:3" ht="12.75">
      <c r="B56" s="8"/>
      <c r="C56" s="8"/>
    </row>
    <row r="57" spans="2:3" ht="12.75">
      <c r="B57" s="8"/>
      <c r="C57" s="8"/>
    </row>
    <row r="58" spans="2:3" ht="12.75">
      <c r="B58" s="8"/>
      <c r="C58" s="8"/>
    </row>
    <row r="59" spans="2:3" ht="12.75">
      <c r="B59" s="8"/>
      <c r="C59" s="8"/>
    </row>
    <row r="60" spans="2:3" ht="12.75">
      <c r="B60" s="8"/>
      <c r="C60" s="8"/>
    </row>
  </sheetData>
  <sheetProtection/>
  <printOptions headings="1"/>
  <pageMargins left="0.5416666666666666" right="0.3333333333333333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6"/>
  <dimension ref="A1:H23"/>
  <sheetViews>
    <sheetView showZeros="0" showOutlineSymbols="0" view="pageLayout" zoomScale="90" zoomScaleNormal="80" zoomScalePageLayoutView="90" workbookViewId="0" topLeftCell="A1">
      <selection activeCell="D15" sqref="D15"/>
    </sheetView>
  </sheetViews>
  <sheetFormatPr defaultColWidth="9.140625" defaultRowHeight="12.75"/>
  <cols>
    <col min="1" max="1" width="9.140625" style="36" customWidth="1"/>
    <col min="2" max="2" width="11.140625" style="36" customWidth="1"/>
    <col min="4" max="4" width="12.28125" style="8" customWidth="1"/>
    <col min="5" max="5" width="14.28125" style="0" customWidth="1"/>
    <col min="6" max="6" width="9.8515625" style="0" customWidth="1"/>
    <col min="7" max="7" width="12.00390625" style="0" customWidth="1"/>
    <col min="8" max="8" width="14.28125" style="0" customWidth="1"/>
  </cols>
  <sheetData>
    <row r="1" spans="1:2" ht="57" customHeight="1">
      <c r="A1" s="226" t="s">
        <v>94</v>
      </c>
      <c r="B1" s="227"/>
    </row>
    <row r="2" spans="1:5" s="36" customFormat="1" ht="15" customHeight="1">
      <c r="A2" s="96" t="s">
        <v>9</v>
      </c>
      <c r="B2" s="96" t="s">
        <v>23</v>
      </c>
      <c r="C2" s="228" t="s">
        <v>39</v>
      </c>
      <c r="D2" s="229"/>
      <c r="E2" s="99">
        <v>1.377253</v>
      </c>
    </row>
    <row r="3" spans="1:5" ht="15" customHeight="1">
      <c r="A3" s="97">
        <v>26</v>
      </c>
      <c r="B3" s="203">
        <v>25605.083333333332</v>
      </c>
      <c r="C3" s="230" t="s">
        <v>38</v>
      </c>
      <c r="D3" s="230"/>
      <c r="E3" s="230"/>
    </row>
    <row r="4" spans="1:5" ht="15" customHeight="1">
      <c r="A4" s="97">
        <v>27</v>
      </c>
      <c r="B4" s="203">
        <v>26008</v>
      </c>
      <c r="C4" s="108" t="s">
        <v>42</v>
      </c>
      <c r="D4" s="155" t="s">
        <v>43</v>
      </c>
      <c r="E4" s="161" t="s">
        <v>44</v>
      </c>
    </row>
    <row r="5" spans="1:8" ht="15" customHeight="1">
      <c r="A5" s="97">
        <v>28</v>
      </c>
      <c r="B5" s="203">
        <v>26419.416666666668</v>
      </c>
      <c r="C5" s="162">
        <f>15400+2000</f>
        <v>17400</v>
      </c>
      <c r="D5" s="109">
        <f>+C5*E2/12</f>
        <v>1997.01685</v>
      </c>
      <c r="E5" s="178">
        <f>B5+D5</f>
        <v>28416.433516666668</v>
      </c>
      <c r="F5" s="107"/>
      <c r="G5" s="101"/>
      <c r="H5" s="105"/>
    </row>
    <row r="6" spans="1:8" ht="15" customHeight="1">
      <c r="A6" s="97">
        <v>29</v>
      </c>
      <c r="B6" s="203">
        <v>26839.416666666668</v>
      </c>
      <c r="C6" s="104"/>
      <c r="D6" s="105"/>
      <c r="E6" s="106"/>
      <c r="F6" s="231" t="s">
        <v>45</v>
      </c>
      <c r="G6" s="230"/>
      <c r="H6" s="230"/>
    </row>
    <row r="7" spans="1:8" ht="15" customHeight="1">
      <c r="A7" s="96">
        <v>30</v>
      </c>
      <c r="B7" s="204">
        <v>27267.75</v>
      </c>
      <c r="C7" s="104"/>
      <c r="D7" s="105"/>
      <c r="E7" s="106"/>
      <c r="F7" s="112" t="s">
        <v>42</v>
      </c>
      <c r="G7" s="155" t="s">
        <v>43</v>
      </c>
      <c r="H7" s="161" t="s">
        <v>44</v>
      </c>
    </row>
    <row r="8" spans="1:8" ht="15" customHeight="1">
      <c r="A8" s="97">
        <v>31</v>
      </c>
      <c r="B8" s="203">
        <v>27705.416666666668</v>
      </c>
      <c r="C8" s="162">
        <f>15400+2000</f>
        <v>17400</v>
      </c>
      <c r="D8" s="109">
        <f>+C8*E2/12</f>
        <v>1997.01685</v>
      </c>
      <c r="E8" s="177">
        <f>B8+D8</f>
        <v>29702.433516666668</v>
      </c>
      <c r="F8" s="162">
        <f>13000+3000</f>
        <v>16000</v>
      </c>
      <c r="G8" s="109">
        <f>+F8*E2/12</f>
        <v>1836.3373333333336</v>
      </c>
      <c r="H8" s="163">
        <f>+G8+B8</f>
        <v>29541.754</v>
      </c>
    </row>
    <row r="9" spans="1:8" ht="15" customHeight="1">
      <c r="A9" s="97">
        <v>32</v>
      </c>
      <c r="B9" s="203">
        <v>28151.916666666668</v>
      </c>
      <c r="C9" s="100"/>
      <c r="D9" s="101"/>
      <c r="E9" s="102"/>
      <c r="F9" s="107"/>
      <c r="G9" s="101"/>
      <c r="H9" s="110"/>
    </row>
    <row r="10" spans="1:8" ht="15" customHeight="1">
      <c r="A10" s="97">
        <v>33</v>
      </c>
      <c r="B10" s="203">
        <v>28607.416666666668</v>
      </c>
      <c r="C10" s="162">
        <v>15400</v>
      </c>
      <c r="D10" s="109">
        <f>+C10*E2/12</f>
        <v>1767.4746833333336</v>
      </c>
      <c r="E10" s="163">
        <f>+B10+D10</f>
        <v>30374.89135</v>
      </c>
      <c r="F10" s="107"/>
      <c r="G10" s="101">
        <f>+F10*H2/12</f>
        <v>0</v>
      </c>
      <c r="H10" s="106"/>
    </row>
    <row r="11" spans="1:8" ht="15" customHeight="1">
      <c r="A11" s="97">
        <v>34</v>
      </c>
      <c r="B11" s="203">
        <v>29072.75</v>
      </c>
      <c r="C11" s="100"/>
      <c r="D11" s="101"/>
      <c r="E11" s="102"/>
      <c r="F11" s="107"/>
      <c r="G11" s="101"/>
      <c r="H11" s="102"/>
    </row>
    <row r="12" spans="1:8" ht="15" customHeight="1">
      <c r="A12" s="96">
        <v>35</v>
      </c>
      <c r="B12" s="204">
        <v>29547.166666666668</v>
      </c>
      <c r="C12" s="100"/>
      <c r="D12" s="101"/>
      <c r="E12" s="102"/>
      <c r="F12" s="162">
        <f>13000+3000</f>
        <v>16000</v>
      </c>
      <c r="G12" s="109">
        <f>+F12*E2/12</f>
        <v>1836.3373333333336</v>
      </c>
      <c r="H12" s="164">
        <f>+G12+B12</f>
        <v>31383.504</v>
      </c>
    </row>
    <row r="13" spans="1:8" ht="15" customHeight="1">
      <c r="A13" s="97">
        <v>36</v>
      </c>
      <c r="B13" s="203">
        <v>30031.583333333332</v>
      </c>
      <c r="C13" s="200">
        <f>15400+7000</f>
        <v>22400</v>
      </c>
      <c r="D13" s="109">
        <f>C13*E2/12</f>
        <v>2570.8722666666667</v>
      </c>
      <c r="E13" s="201">
        <f>B10+D13</f>
        <v>31178.288933333333</v>
      </c>
      <c r="F13" s="107"/>
      <c r="G13" s="101"/>
      <c r="H13" s="102"/>
    </row>
    <row r="14" spans="1:8" ht="15" customHeight="1">
      <c r="A14" s="97">
        <v>37</v>
      </c>
      <c r="B14" s="203">
        <v>30525.5</v>
      </c>
      <c r="C14" s="162">
        <v>15400</v>
      </c>
      <c r="D14" s="109">
        <f>C14*E2/12</f>
        <v>1767.4746833333336</v>
      </c>
      <c r="E14" s="163">
        <f>+B14+D14</f>
        <v>32292.974683333334</v>
      </c>
      <c r="F14" s="103"/>
      <c r="G14" s="101"/>
      <c r="H14" s="102"/>
    </row>
    <row r="15" spans="1:8" ht="15" customHeight="1">
      <c r="A15" s="97">
        <v>38</v>
      </c>
      <c r="B15" s="203">
        <v>31052.5</v>
      </c>
      <c r="C15" s="200">
        <v>15400</v>
      </c>
      <c r="D15" s="109">
        <f>C15*E2/12</f>
        <v>1767.4746833333336</v>
      </c>
      <c r="E15" s="202">
        <f>B13+D15</f>
        <v>31799.058016666666</v>
      </c>
      <c r="F15" s="103"/>
      <c r="G15" s="101"/>
      <c r="H15" s="102"/>
    </row>
    <row r="16" spans="1:8" ht="15" customHeight="1">
      <c r="A16" s="97">
        <v>39</v>
      </c>
      <c r="B16" s="203">
        <v>31577.333333333332</v>
      </c>
      <c r="E16" t="s">
        <v>89</v>
      </c>
      <c r="F16" s="103">
        <v>13000</v>
      </c>
      <c r="G16" s="101">
        <f>F16*E2/12</f>
        <v>1492.0240833333335</v>
      </c>
      <c r="H16" s="196">
        <f>B17+G16</f>
        <v>33605.107416666666</v>
      </c>
    </row>
    <row r="17" spans="1:8" ht="15" customHeight="1">
      <c r="A17" s="96">
        <v>40</v>
      </c>
      <c r="B17" s="204">
        <v>32113.083333333332</v>
      </c>
      <c r="F17" s="162">
        <f>13000+10000</f>
        <v>23000</v>
      </c>
      <c r="G17" s="109">
        <f>+F17*E2/12</f>
        <v>2639.734916666667</v>
      </c>
      <c r="H17" s="164">
        <f>+G17+B17</f>
        <v>34752.81825</v>
      </c>
    </row>
    <row r="18" spans="1:8" ht="15" customHeight="1">
      <c r="A18" s="97">
        <v>41</v>
      </c>
      <c r="B18" s="203">
        <v>32659.5</v>
      </c>
      <c r="F18" s="103"/>
      <c r="G18" s="101"/>
      <c r="H18" s="102"/>
    </row>
    <row r="19" spans="1:8" ht="15" customHeight="1">
      <c r="A19" s="97">
        <v>42</v>
      </c>
      <c r="B19" s="203">
        <v>33216.833333333336</v>
      </c>
      <c r="F19" s="103"/>
      <c r="G19" s="101"/>
      <c r="H19" s="102"/>
    </row>
    <row r="20" spans="1:8" ht="15" customHeight="1">
      <c r="A20" s="97">
        <v>43</v>
      </c>
      <c r="B20" s="203">
        <v>33955</v>
      </c>
      <c r="F20" s="162">
        <f>5500+13000</f>
        <v>18500</v>
      </c>
      <c r="G20" s="109">
        <f>+F20*E2/12</f>
        <v>2123.265041666667</v>
      </c>
      <c r="H20" s="163">
        <f>+G20+B20</f>
        <v>36078.265041666666</v>
      </c>
    </row>
    <row r="21" spans="1:2" ht="15" customHeight="1">
      <c r="A21" s="97">
        <v>44</v>
      </c>
      <c r="B21" s="203">
        <v>34713.666666666664</v>
      </c>
    </row>
    <row r="22" spans="1:2" ht="15" customHeight="1">
      <c r="A22" s="96">
        <v>45</v>
      </c>
      <c r="B22" s="204">
        <v>35493.083333333336</v>
      </c>
    </row>
    <row r="23" spans="1:2" ht="15" customHeight="1">
      <c r="A23" s="96"/>
      <c r="B23" s="199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24.75" customHeight="1"/>
    <row r="52" ht="24.75" customHeight="1"/>
  </sheetData>
  <sheetProtection/>
  <mergeCells count="4">
    <mergeCell ref="A1:B1"/>
    <mergeCell ref="C2:D2"/>
    <mergeCell ref="C3:E3"/>
    <mergeCell ref="F6:H6"/>
  </mergeCells>
  <printOptions/>
  <pageMargins left="0.4270833333333333" right="0.343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Kreds 083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Danmarks Lærerforening - Ansættelsesvilkår - Løn - Løntabeller oktober 2004</dc:title>
  <dc:subject/>
  <dc:creator>Peter Ollendorff</dc:creator>
  <cp:keywords/>
  <dc:description/>
  <cp:lastModifiedBy>Susanne Andersen</cp:lastModifiedBy>
  <cp:lastPrinted>2014-07-01T09:09:02Z</cp:lastPrinted>
  <dcterms:created xsi:type="dcterms:W3CDTF">2004-09-06T10:27:11Z</dcterms:created>
  <dcterms:modified xsi:type="dcterms:W3CDTF">2019-04-01T12:51:03Z</dcterms:modified>
  <cp:category/>
  <cp:version/>
  <cp:contentType/>
  <cp:contentStatus/>
</cp:coreProperties>
</file>