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16" windowWidth="11505" windowHeight="9585" tabRatio="391" activeTab="0"/>
  </bookViews>
  <sheets>
    <sheet name="Faaborg-Midtfyn" sheetId="1" r:id="rId1"/>
    <sheet name="Ark2" sheetId="2" r:id="rId2"/>
    <sheet name="Ark3" sheetId="3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fullCalcOnLoad="1"/>
</workbook>
</file>

<file path=xl/sharedStrings.xml><?xml version="1.0" encoding="utf-8"?>
<sst xmlns="http://schemas.openxmlformats.org/spreadsheetml/2006/main" count="109" uniqueCount="92">
  <si>
    <t>Pr. år</t>
  </si>
  <si>
    <t>Pr. måned</t>
  </si>
  <si>
    <t>Dato:</t>
  </si>
  <si>
    <t>Reguleringsfaktor:</t>
  </si>
  <si>
    <t>uv-tillæg, 300&lt;x750, anciennitet</t>
  </si>
  <si>
    <t>uv-tillæg, 300&lt;x750, Ny Løn</t>
  </si>
  <si>
    <t>uv-tillæg, 750&lt;x, lærere og bhkl. 750&lt;x&lt;835</t>
  </si>
  <si>
    <t>godtgørelse arb.tidsaftale, 750&lt;x, lærere og bhkl. 835&lt;x</t>
  </si>
  <si>
    <t>akkordtillæg</t>
  </si>
  <si>
    <t>Løntrin</t>
  </si>
  <si>
    <t>Løn i alt, bortset fra evt. overtid.</t>
  </si>
  <si>
    <t>Navn:</t>
  </si>
  <si>
    <t>Souschef / stedfortræder</t>
  </si>
  <si>
    <t>FMK-tillæg for overenskomstansatte lærere</t>
  </si>
  <si>
    <t>FMK-tillæg for OK-ans. på personlig ordn. eller tjenestemænd</t>
  </si>
  <si>
    <t>FMK-tillæg for overenskomstansatte børnehaveklasseledere</t>
  </si>
  <si>
    <t>FMK-tillæg for OK-ans. børnehaveklassel. på pers. ordn. eller tjm.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</si>
  <si>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</si>
  <si>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</si>
  <si>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</si>
  <si>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</si>
  <si>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</si>
  <si>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</si>
  <si>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</si>
  <si>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</si>
  <si>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</si>
  <si>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</si>
  <si>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Pæd. Diplomuddannelse</t>
  </si>
  <si>
    <t>Kvalifikationsløn, gennemført pæd. Diplomuddannelse</t>
  </si>
  <si>
    <t>Øvrige centralt aftalte tillæg, du kan være omfattet af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</si>
  <si>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</si>
  <si>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</si>
  <si>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</si>
  <si>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</si>
  <si>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</si>
  <si>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</si>
  <si>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</si>
  <si>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</si>
  <si>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</si>
  <si>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</si>
  <si>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</si>
  <si>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</si>
  <si>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</si>
  <si>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</si>
  <si>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</si>
  <si>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</si>
  <si>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</si>
  <si>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</si>
  <si>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</si>
  <si>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</si>
  <si>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</si>
  <si>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</si>
  <si>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Vejledning:</t>
  </si>
  <si>
    <t>Du skal kun skrive tal i de gule felter - og kun de steder, hvor du får tillægget.</t>
  </si>
  <si>
    <t>Lokalt aftalt kvalifikationstillæg</t>
  </si>
  <si>
    <t>Skriv 4:</t>
  </si>
  <si>
    <t xml:space="preserve">Du skal bruge din lønseddel og din opgaveoversigt. </t>
  </si>
  <si>
    <t>Flere/skiftende arbejdssteder</t>
  </si>
  <si>
    <t>TR-funktionen</t>
  </si>
  <si>
    <t>Aftaler om lokale funktionstillæg: Udfyld enten A, B, C, eller D</t>
  </si>
  <si>
    <t>E</t>
  </si>
  <si>
    <t>Funktionstillæg for flere/skiftende arbejdssteder</t>
  </si>
  <si>
    <t xml:space="preserve">1.200 kr. (31.3.00) årligt </t>
  </si>
  <si>
    <t>F</t>
  </si>
  <si>
    <t>Kvalifikationsløn for ikke-læreruddannede efter 4, 8 og 12 år:</t>
  </si>
  <si>
    <t>Kontakt kredsen</t>
  </si>
  <si>
    <t>Vi tager forbehold for fejl i regnearket. Kontakt kredsen eller din TR, hvis der er forskel mellem din løn og denne beregning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</si>
  <si>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rFont val="Arial"/>
        <family val="2"/>
      </rPr>
      <t xml:space="preserve"> Særlig støtte til tosprogede o.a.</t>
    </r>
  </si>
  <si>
    <r>
      <t xml:space="preserve">Specialundervisning </t>
    </r>
    <r>
      <rPr>
        <sz val="8"/>
        <rFont val="Arial"/>
        <family val="2"/>
      </rPr>
      <t xml:space="preserve"> </t>
    </r>
  </si>
  <si>
    <t>Undervisningstillæg over årligt 750 t (lærere) 835 (bh.kl.le.). Skriv tallet:</t>
  </si>
  <si>
    <t>Udfasning af aldersreduktion, Lov 409, OK § 13, OK-ansatte</t>
  </si>
  <si>
    <t>Udfasning af aldersreduktion, Lov 409, OK § 13,tjm.</t>
  </si>
  <si>
    <t>Nye lokale tillæg fra 1.8.2014</t>
  </si>
  <si>
    <r>
      <t xml:space="preserve">FMK-tillæg til OK ans. Lærere - </t>
    </r>
    <r>
      <rPr>
        <sz val="10"/>
        <color indexed="10"/>
        <rFont val="Arial"/>
        <family val="2"/>
      </rPr>
      <t>tillagt 1.500</t>
    </r>
  </si>
  <si>
    <r>
      <t xml:space="preserve">FMK-tillæg for tjm.ans. lærere - kronetillægget - </t>
    </r>
    <r>
      <rPr>
        <sz val="10"/>
        <color indexed="10"/>
        <rFont val="Arial"/>
        <family val="2"/>
      </rPr>
      <t>tillagt 1.500</t>
    </r>
  </si>
  <si>
    <r>
      <t xml:space="preserve">FMK-tillæg til OK ans. bhklle. - </t>
    </r>
    <r>
      <rPr>
        <sz val="10"/>
        <color indexed="10"/>
        <rFont val="Arial"/>
        <family val="2"/>
      </rPr>
      <t>tillagt 1.500</t>
    </r>
  </si>
  <si>
    <r>
      <t xml:space="preserve">FMK-tillæg for tjm.ans. bhklle. - </t>
    </r>
    <r>
      <rPr>
        <sz val="10"/>
        <color indexed="10"/>
        <rFont val="Arial"/>
        <family val="2"/>
      </rPr>
      <t>tillagt 1.500</t>
    </r>
  </si>
  <si>
    <t>G</t>
  </si>
  <si>
    <t>Funktionstillæg for at sidde i skolebestyrelsen</t>
  </si>
  <si>
    <t xml:space="preserve">1.500 kr. (31.3.00) årligt </t>
  </si>
  <si>
    <t>Funktionstillæg for at sidde i skolebestyrelse</t>
  </si>
  <si>
    <r>
      <t xml:space="preserve">14.590kr. </t>
    </r>
    <r>
      <rPr>
        <sz val="10"/>
        <color indexed="10"/>
        <rFont val="Arial"/>
        <family val="2"/>
      </rPr>
      <t xml:space="preserve">+ 1.500 </t>
    </r>
    <r>
      <rPr>
        <sz val="10"/>
        <rFont val="Arial"/>
        <family val="2"/>
      </rPr>
      <t>(31.3.00) årligt pensionsgivende</t>
    </r>
  </si>
  <si>
    <r>
      <t xml:space="preserve">2 løntrin + 4.300 kr. </t>
    </r>
    <r>
      <rPr>
        <sz val="10"/>
        <color indexed="10"/>
        <rFont val="Arial"/>
        <family val="2"/>
      </rPr>
      <t>+ 1.500</t>
    </r>
    <r>
      <rPr>
        <sz val="10"/>
        <rFont val="Arial"/>
        <family val="2"/>
      </rPr>
      <t xml:space="preserve"> (31.3.00) årligt ("høker")</t>
    </r>
  </si>
  <si>
    <r>
      <t xml:space="preserve">15.200 kr. </t>
    </r>
    <r>
      <rPr>
        <sz val="10"/>
        <color indexed="10"/>
        <rFont val="Arial"/>
        <family val="2"/>
      </rPr>
      <t>+ 1.500</t>
    </r>
    <r>
      <rPr>
        <sz val="10"/>
        <rFont val="Arial"/>
        <family val="2"/>
      </rPr>
      <t xml:space="preserve"> (31.3.00) årligt pensionsgivende</t>
    </r>
  </si>
  <si>
    <r>
      <t xml:space="preserve">2 løntrin + 4.910 kr. </t>
    </r>
    <r>
      <rPr>
        <sz val="10"/>
        <color indexed="10"/>
        <rFont val="Arial"/>
        <family val="2"/>
      </rPr>
      <t>+ 1.500</t>
    </r>
    <r>
      <rPr>
        <sz val="10"/>
        <rFont val="Arial"/>
        <family val="2"/>
      </rPr>
      <t xml:space="preserve"> (31.3.00) årligt ("høker")</t>
    </r>
  </si>
  <si>
    <t>tjm.tr.36</t>
  </si>
  <si>
    <t>Løn pr. md.</t>
  </si>
  <si>
    <t>Nye centrale tillæg fra 1.8.2014 - ophørt 1.4.2016</t>
  </si>
  <si>
    <t>Satser 1.okt. 2018                Grundsats - gruppe 1</t>
  </si>
  <si>
    <t>1.10.2018</t>
  </si>
  <si>
    <t>Centralt aftalt: Grundløn (Udfyld enten i A, B, C)</t>
  </si>
  <si>
    <t>Lønberegningsskema for lærere og børnehaveklasseledere       Faaborg-Midtfyn Kommune                              1.4.19-30.9.2019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</si>
</sst>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"/>
    <numFmt numFmtId="179" formatCode="mmm/yyyy"/>
    <numFmt numFmtId="180" formatCode="#,##0.000000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  <numFmt numFmtId="185" formatCode="_(* #,##0.0_);_(* \(#,##0.0\);_(* &quot;-&quot;??_);_(@_)"/>
    <numFmt numFmtId="186" formatCode="_(* #,##0_);_(* \(#,##0\);_(* &quot;-&quot;??_);_(@_)"/>
    <numFmt numFmtId="187" formatCode="0.0000"/>
    <numFmt numFmtId="188" formatCode="0.000"/>
    <numFmt numFmtId="189" formatCode="0.0000%"/>
    <numFmt numFmtId="190" formatCode="#,##0.00_ ;\-#,##0.00\ 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name val="TimesNewRomanPS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52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8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990000"/>
      <name val="Arial"/>
      <family val="2"/>
    </font>
    <font>
      <sz val="10"/>
      <color rgb="FFCC66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990000"/>
      <name val="Arial"/>
      <family val="2"/>
    </font>
    <font>
      <b/>
      <sz val="16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24" borderId="3" applyNumberFormat="0" applyAlignment="0" applyProtection="0"/>
    <xf numFmtId="0" fontId="2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13" fillId="33" borderId="10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36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0" fontId="0" fillId="37" borderId="17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0" fillId="37" borderId="17" xfId="0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4" fontId="11" fillId="35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3" fillId="0" borderId="0" xfId="40" applyFont="1" applyAlignment="1">
      <alignment/>
    </xf>
    <xf numFmtId="177" fontId="4" fillId="0" borderId="0" xfId="40" applyFont="1" applyAlignment="1">
      <alignment/>
    </xf>
    <xf numFmtId="177" fontId="4" fillId="0" borderId="0" xfId="40" applyFont="1" applyFill="1" applyAlignment="1">
      <alignment/>
    </xf>
    <xf numFmtId="3" fontId="0" fillId="35" borderId="22" xfId="0" applyNumberFormat="1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3" fontId="0" fillId="35" borderId="27" xfId="0" applyNumberFormat="1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35" borderId="15" xfId="0" applyFont="1" applyFill="1" applyBorder="1" applyAlignment="1">
      <alignment/>
    </xf>
    <xf numFmtId="0" fontId="0" fillId="37" borderId="20" xfId="0" applyFont="1" applyFill="1" applyBorder="1" applyAlignment="1">
      <alignment horizontal="right"/>
    </xf>
    <xf numFmtId="3" fontId="6" fillId="35" borderId="33" xfId="0" applyNumberFormat="1" applyFont="1" applyFill="1" applyBorder="1" applyAlignment="1">
      <alignment horizontal="left" vertical="center"/>
    </xf>
    <xf numFmtId="0" fontId="4" fillId="36" borderId="34" xfId="0" applyFont="1" applyFill="1" applyBorder="1" applyAlignment="1">
      <alignment/>
    </xf>
    <xf numFmtId="0" fontId="6" fillId="36" borderId="34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186" fontId="9" fillId="0" borderId="13" xfId="40" applyNumberFormat="1" applyFont="1" applyBorder="1" applyAlignment="1">
      <alignment/>
    </xf>
    <xf numFmtId="186" fontId="0" fillId="35" borderId="11" xfId="40" applyNumberFormat="1" applyFont="1" applyFill="1" applyBorder="1" applyAlignment="1">
      <alignment horizontal="center" vertical="center"/>
    </xf>
    <xf numFmtId="186" fontId="9" fillId="0" borderId="14" xfId="40" applyNumberFormat="1" applyFont="1" applyBorder="1" applyAlignment="1">
      <alignment/>
    </xf>
    <xf numFmtId="186" fontId="9" fillId="0" borderId="18" xfId="40" applyNumberFormat="1" applyFont="1" applyBorder="1" applyAlignment="1">
      <alignment/>
    </xf>
    <xf numFmtId="186" fontId="9" fillId="0" borderId="16" xfId="40" applyNumberFormat="1" applyFont="1" applyBorder="1" applyAlignment="1">
      <alignment/>
    </xf>
    <xf numFmtId="186" fontId="9" fillId="0" borderId="14" xfId="40" applyNumberFormat="1" applyFont="1" applyFill="1" applyBorder="1" applyAlignment="1">
      <alignment horizontal="center" vertical="center"/>
    </xf>
    <xf numFmtId="186" fontId="9" fillId="0" borderId="19" xfId="40" applyNumberFormat="1" applyFont="1" applyBorder="1" applyAlignment="1">
      <alignment/>
    </xf>
    <xf numFmtId="186" fontId="9" fillId="0" borderId="35" xfId="40" applyNumberFormat="1" applyFont="1" applyBorder="1" applyAlignment="1">
      <alignment/>
    </xf>
    <xf numFmtId="186" fontId="14" fillId="35" borderId="36" xfId="4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3" fontId="0" fillId="0" borderId="40" xfId="0" applyNumberFormat="1" applyFont="1" applyBorder="1" applyAlignment="1">
      <alignment/>
    </xf>
    <xf numFmtId="0" fontId="0" fillId="0" borderId="24" xfId="0" applyFont="1" applyBorder="1" applyAlignment="1">
      <alignment horizontal="left"/>
    </xf>
    <xf numFmtId="3" fontId="0" fillId="0" borderId="41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3" fontId="0" fillId="0" borderId="43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1" fillId="0" borderId="17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37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86" fontId="9" fillId="0" borderId="0" xfId="40" applyNumberFormat="1" applyFont="1" applyFill="1" applyBorder="1" applyAlignment="1">
      <alignment/>
    </xf>
    <xf numFmtId="177" fontId="4" fillId="0" borderId="0" xfId="4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177" fontId="4" fillId="0" borderId="0" xfId="4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186" fontId="9" fillId="0" borderId="13" xfId="40" applyNumberFormat="1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left"/>
    </xf>
    <xf numFmtId="0" fontId="6" fillId="35" borderId="45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/>
    </xf>
    <xf numFmtId="177" fontId="0" fillId="0" borderId="0" xfId="40" applyFont="1" applyAlignment="1">
      <alignment/>
    </xf>
    <xf numFmtId="177" fontId="6" fillId="0" borderId="0" xfId="40" applyFont="1" applyAlignment="1">
      <alignment/>
    </xf>
    <xf numFmtId="0" fontId="6" fillId="36" borderId="44" xfId="0" applyFont="1" applyFill="1" applyBorder="1" applyAlignment="1">
      <alignment vertical="center"/>
    </xf>
    <xf numFmtId="0" fontId="4" fillId="35" borderId="45" xfId="0" applyFont="1" applyFill="1" applyBorder="1" applyAlignment="1">
      <alignment/>
    </xf>
    <xf numFmtId="0" fontId="6" fillId="35" borderId="45" xfId="0" applyFont="1" applyFill="1" applyBorder="1" applyAlignment="1">
      <alignment vertical="center"/>
    </xf>
    <xf numFmtId="0" fontId="6" fillId="36" borderId="45" xfId="0" applyFont="1" applyFill="1" applyBorder="1" applyAlignment="1">
      <alignment vertical="center"/>
    </xf>
    <xf numFmtId="0" fontId="0" fillId="36" borderId="47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186" fontId="0" fillId="35" borderId="48" xfId="4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4" fontId="0" fillId="0" borderId="50" xfId="0" applyNumberFormat="1" applyFont="1" applyBorder="1" applyAlignment="1">
      <alignment horizontal="right"/>
    </xf>
    <xf numFmtId="0" fontId="6" fillId="35" borderId="44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9" fillId="35" borderId="48" xfId="0" applyFont="1" applyFill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right"/>
    </xf>
    <xf numFmtId="186" fontId="9" fillId="0" borderId="51" xfId="4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37" borderId="14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/>
    </xf>
    <xf numFmtId="186" fontId="9" fillId="0" borderId="52" xfId="4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37" borderId="55" xfId="0" applyFont="1" applyFill="1" applyBorder="1" applyAlignment="1">
      <alignment horizontal="center"/>
    </xf>
    <xf numFmtId="4" fontId="0" fillId="0" borderId="56" xfId="0" applyNumberFormat="1" applyFont="1" applyBorder="1" applyAlignment="1">
      <alignment horizontal="right"/>
    </xf>
    <xf numFmtId="186" fontId="9" fillId="0" borderId="57" xfId="4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57" fillId="0" borderId="60" xfId="0" applyFont="1" applyBorder="1" applyAlignment="1">
      <alignment/>
    </xf>
    <xf numFmtId="0" fontId="58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38" borderId="10" xfId="0" applyNumberFormat="1" applyFill="1" applyBorder="1" applyAlignment="1">
      <alignment/>
    </xf>
    <xf numFmtId="39" fontId="0" fillId="38" borderId="10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9" fontId="0" fillId="39" borderId="10" xfId="0" applyNumberFormat="1" applyFill="1" applyBorder="1" applyAlignment="1">
      <alignment/>
    </xf>
    <xf numFmtId="180" fontId="0" fillId="40" borderId="10" xfId="0" applyNumberFormat="1" applyFill="1" applyBorder="1" applyAlignment="1">
      <alignment horizontal="center"/>
    </xf>
    <xf numFmtId="14" fontId="0" fillId="4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37" borderId="3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6" fillId="35" borderId="62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0" fillId="35" borderId="64" xfId="0" applyFont="1" applyFill="1" applyBorder="1" applyAlignment="1">
      <alignment vertical="center"/>
    </xf>
    <xf numFmtId="0" fontId="9" fillId="35" borderId="63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/>
    </xf>
    <xf numFmtId="0" fontId="0" fillId="36" borderId="65" xfId="0" applyFont="1" applyFill="1" applyBorder="1" applyAlignment="1">
      <alignment horizontal="center" vertical="center" wrapText="1"/>
    </xf>
    <xf numFmtId="3" fontId="0" fillId="35" borderId="65" xfId="0" applyNumberFormat="1" applyFont="1" applyFill="1" applyBorder="1" applyAlignment="1">
      <alignment horizontal="center" vertical="center"/>
    </xf>
    <xf numFmtId="3" fontId="0" fillId="35" borderId="66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 vertical="center"/>
    </xf>
    <xf numFmtId="3" fontId="0" fillId="37" borderId="67" xfId="0" applyNumberFormat="1" applyFont="1" applyFill="1" applyBorder="1" applyAlignment="1">
      <alignment horizontal="center"/>
    </xf>
    <xf numFmtId="186" fontId="9" fillId="0" borderId="65" xfId="4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186" fontId="9" fillId="0" borderId="42" xfId="4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13" fillId="0" borderId="68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8" fillId="0" borderId="32" xfId="0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177" fontId="18" fillId="0" borderId="0" xfId="4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0" fillId="0" borderId="24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41" xfId="0" applyFont="1" applyBorder="1" applyAlignment="1">
      <alignment/>
    </xf>
    <xf numFmtId="0" fontId="60" fillId="0" borderId="30" xfId="0" applyFont="1" applyBorder="1" applyAlignment="1">
      <alignment/>
    </xf>
    <xf numFmtId="0" fontId="61" fillId="0" borderId="42" xfId="0" applyFont="1" applyBorder="1" applyAlignment="1">
      <alignment/>
    </xf>
    <xf numFmtId="0" fontId="61" fillId="0" borderId="43" xfId="0" applyFont="1" applyBorder="1" applyAlignment="1">
      <alignment/>
    </xf>
    <xf numFmtId="4" fontId="0" fillId="42" borderId="10" xfId="0" applyNumberFormat="1" applyFill="1" applyBorder="1" applyAlignment="1">
      <alignment vertical="center"/>
    </xf>
    <xf numFmtId="4" fontId="0" fillId="42" borderId="10" xfId="0" applyNumberFormat="1" applyFill="1" applyBorder="1" applyAlignment="1">
      <alignment/>
    </xf>
    <xf numFmtId="39" fontId="17" fillId="0" borderId="15" xfId="0" applyNumberFormat="1" applyFont="1" applyBorder="1" applyAlignment="1" applyProtection="1">
      <alignment/>
      <protection/>
    </xf>
    <xf numFmtId="39" fontId="17" fillId="0" borderId="0" xfId="0" applyNumberFormat="1" applyFont="1" applyBorder="1" applyAlignment="1" applyProtection="1">
      <alignment/>
      <protection/>
    </xf>
    <xf numFmtId="0" fontId="6" fillId="0" borderId="70" xfId="0" applyFont="1" applyBorder="1" applyAlignment="1">
      <alignment horizontal="left"/>
    </xf>
    <xf numFmtId="4" fontId="0" fillId="0" borderId="0" xfId="0" applyNumberFormat="1" applyFont="1" applyAlignment="1">
      <alignment/>
    </xf>
    <xf numFmtId="186" fontId="0" fillId="0" borderId="10" xfId="40" applyNumberFormat="1" applyFont="1" applyBorder="1" applyAlignment="1">
      <alignment/>
    </xf>
    <xf numFmtId="0" fontId="0" fillId="0" borderId="10" xfId="0" applyBorder="1" applyAlignment="1">
      <alignment/>
    </xf>
    <xf numFmtId="4" fontId="0" fillId="39" borderId="10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62" fillId="0" borderId="37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40" xfId="0" applyFont="1" applyBorder="1" applyAlignment="1">
      <alignment horizontal="center"/>
    </xf>
    <xf numFmtId="0" fontId="6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63" fillId="43" borderId="70" xfId="0" applyFont="1" applyFill="1" applyBorder="1" applyAlignment="1">
      <alignment horizontal="center" vertical="center" wrapText="1"/>
    </xf>
    <xf numFmtId="0" fontId="63" fillId="43" borderId="32" xfId="0" applyFont="1" applyFill="1" applyBorder="1" applyAlignment="1">
      <alignment horizontal="center" vertical="center" wrapText="1"/>
    </xf>
    <xf numFmtId="0" fontId="63" fillId="43" borderId="17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59" fillId="0" borderId="62" xfId="0" applyFont="1" applyBorder="1" applyAlignment="1">
      <alignment/>
    </xf>
    <xf numFmtId="0" fontId="59" fillId="0" borderId="63" xfId="0" applyFont="1" applyBorder="1" applyAlignment="1">
      <alignment/>
    </xf>
    <xf numFmtId="0" fontId="59" fillId="0" borderId="71" xfId="0" applyFont="1" applyBorder="1" applyAlignment="1">
      <alignment/>
    </xf>
    <xf numFmtId="0" fontId="18" fillId="0" borderId="70" xfId="0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horizontal="right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left"/>
    </xf>
    <xf numFmtId="0" fontId="8" fillId="40" borderId="70" xfId="0" applyFont="1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0" borderId="70" xfId="0" applyFont="1" applyBorder="1" applyAlignment="1">
      <alignment horizontal="right"/>
    </xf>
    <xf numFmtId="0" fontId="0" fillId="0" borderId="32" xfId="0" applyFont="1" applyBorder="1" applyAlignment="1">
      <alignment horizontal="right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 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2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4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8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9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11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476250</xdr:rowOff>
    </xdr:to>
    <xdr:pic>
      <xdr:nvPicPr>
        <xdr:cNvPr id="12" name="Picture 1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3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4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5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7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8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9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0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1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23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476250</xdr:rowOff>
    </xdr:to>
    <xdr:pic>
      <xdr:nvPicPr>
        <xdr:cNvPr id="24" name="Picture 2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1:N52"/>
  <sheetViews>
    <sheetView showZeros="0" tabSelected="1" showOutlineSymbols="0" workbookViewId="0" topLeftCell="A1">
      <selection activeCell="Q24" sqref="Q24"/>
    </sheetView>
  </sheetViews>
  <sheetFormatPr defaultColWidth="9.140625" defaultRowHeight="12.75"/>
  <cols>
    <col min="1" max="1" width="2.57421875" style="5" customWidth="1"/>
    <col min="2" max="2" width="12.00390625" style="2" customWidth="1"/>
    <col min="3" max="3" width="5.57421875" style="2" customWidth="1"/>
    <col min="4" max="4" width="14.7109375" style="2" customWidth="1"/>
    <col min="5" max="6" width="8.140625" style="2" customWidth="1"/>
    <col min="7" max="7" width="4.28125" style="2" customWidth="1"/>
    <col min="8" max="8" width="12.28125" style="2" customWidth="1"/>
    <col min="9" max="9" width="9.421875" style="2" customWidth="1"/>
    <col min="10" max="10" width="10.28125" style="4" customWidth="1"/>
    <col min="11" max="11" width="11.28125" style="4" customWidth="1"/>
    <col min="12" max="13" width="9.140625" style="2" customWidth="1"/>
    <col min="14" max="14" width="12.8515625" style="44" bestFit="1" customWidth="1"/>
    <col min="15" max="16384" width="9.140625" style="2" customWidth="1"/>
  </cols>
  <sheetData>
    <row r="1" spans="1:14" s="1" customFormat="1" ht="45.75" customHeight="1">
      <c r="A1" s="246" t="s">
        <v>91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  <c r="N1" s="43"/>
    </row>
    <row r="2" spans="1:14" s="215" customFormat="1" ht="20.25" customHeight="1">
      <c r="A2" s="255" t="s">
        <v>11</v>
      </c>
      <c r="B2" s="256"/>
      <c r="C2" s="257"/>
      <c r="D2" s="257"/>
      <c r="E2" s="257"/>
      <c r="F2" s="257"/>
      <c r="G2" s="257"/>
      <c r="H2" s="214"/>
      <c r="I2" s="213" t="s">
        <v>2</v>
      </c>
      <c r="J2" s="258"/>
      <c r="K2" s="258"/>
      <c r="N2" s="216"/>
    </row>
    <row r="3" spans="1:14" s="1" customFormat="1" ht="9" customHeight="1" thickBo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1"/>
      <c r="N3" s="43"/>
    </row>
    <row r="4" spans="1:14" s="42" customFormat="1" ht="12.75">
      <c r="A4" s="252" t="s">
        <v>52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  <c r="M4" s="165"/>
      <c r="N4" s="126"/>
    </row>
    <row r="5" spans="1:14" s="42" customFormat="1" ht="12.75">
      <c r="A5" s="220" t="s">
        <v>56</v>
      </c>
      <c r="B5" s="221"/>
      <c r="C5" s="221"/>
      <c r="D5" s="221"/>
      <c r="E5" s="221"/>
      <c r="F5" s="221"/>
      <c r="G5" s="221"/>
      <c r="H5" s="221"/>
      <c r="I5" s="221"/>
      <c r="J5" s="221"/>
      <c r="K5" s="222"/>
      <c r="N5" s="126"/>
    </row>
    <row r="6" spans="1:14" s="99" customFormat="1" ht="15" customHeight="1" thickBot="1">
      <c r="A6" s="223" t="s">
        <v>53</v>
      </c>
      <c r="B6" s="224"/>
      <c r="C6" s="224"/>
      <c r="D6" s="224"/>
      <c r="E6" s="224"/>
      <c r="F6" s="224"/>
      <c r="G6" s="224"/>
      <c r="H6" s="224"/>
      <c r="I6" s="224"/>
      <c r="J6" s="224"/>
      <c r="K6" s="225"/>
      <c r="N6" s="127"/>
    </row>
    <row r="7" spans="1:14" s="20" customFormat="1" ht="9" customHeight="1" thickBot="1">
      <c r="A7" s="58"/>
      <c r="B7" s="58"/>
      <c r="C7" s="58"/>
      <c r="D7" s="58"/>
      <c r="E7" s="58"/>
      <c r="F7" s="58"/>
      <c r="G7" s="18"/>
      <c r="H7" s="18"/>
      <c r="I7" s="18"/>
      <c r="J7" s="3"/>
      <c r="K7" s="19"/>
      <c r="N7" s="45"/>
    </row>
    <row r="8" spans="1:11" ht="15.75" thickBot="1">
      <c r="A8" s="85" t="s">
        <v>43</v>
      </c>
      <c r="B8" s="86"/>
      <c r="C8" s="86"/>
      <c r="D8" s="86"/>
      <c r="E8" s="86"/>
      <c r="F8" s="86"/>
      <c r="G8" s="87"/>
      <c r="H8" s="88"/>
      <c r="I8" s="88"/>
      <c r="J8" s="89">
        <v>100</v>
      </c>
      <c r="K8" s="90"/>
    </row>
    <row r="9" spans="1:11" ht="9" customHeight="1" thickBot="1">
      <c r="A9" s="84"/>
      <c r="B9" s="84"/>
      <c r="C9" s="84"/>
      <c r="D9" s="84"/>
      <c r="E9" s="84"/>
      <c r="F9" s="84"/>
      <c r="H9" s="12"/>
      <c r="I9" s="12"/>
      <c r="J9" s="12"/>
      <c r="K9" s="77"/>
    </row>
    <row r="10" spans="1:11" ht="15.75" thickBot="1">
      <c r="A10" s="122" t="s">
        <v>30</v>
      </c>
      <c r="B10" s="123"/>
      <c r="C10" s="123"/>
      <c r="D10" s="123"/>
      <c r="E10" s="123"/>
      <c r="F10" s="123"/>
      <c r="G10" s="124"/>
      <c r="H10" s="124"/>
      <c r="I10" s="124"/>
      <c r="J10" s="124"/>
      <c r="K10" s="125"/>
    </row>
    <row r="11" spans="1:11" ht="15.75" thickTop="1">
      <c r="A11" s="91" t="s">
        <v>31</v>
      </c>
      <c r="B11" s="61"/>
      <c r="C11" s="61"/>
      <c r="D11" s="61"/>
      <c r="E11" s="61"/>
      <c r="F11" s="61"/>
      <c r="G11" s="12"/>
      <c r="H11" s="12"/>
      <c r="I11" s="12"/>
      <c r="J11" s="12"/>
      <c r="K11" s="92"/>
    </row>
    <row r="12" spans="1:14" ht="15">
      <c r="A12" s="91" t="s">
        <v>32</v>
      </c>
      <c r="B12" s="61"/>
      <c r="C12" s="61"/>
      <c r="D12" s="61"/>
      <c r="E12" s="61"/>
      <c r="F12" s="61"/>
      <c r="G12" s="12"/>
      <c r="H12" s="12"/>
      <c r="I12" s="12"/>
      <c r="J12" s="12"/>
      <c r="K12" s="92"/>
      <c r="N12" s="118"/>
    </row>
    <row r="13" spans="1:11" ht="15">
      <c r="A13" s="91" t="s">
        <v>33</v>
      </c>
      <c r="B13" s="61"/>
      <c r="C13" s="61"/>
      <c r="D13" s="61"/>
      <c r="E13" s="61"/>
      <c r="F13" s="61"/>
      <c r="G13" s="12"/>
      <c r="H13" s="12"/>
      <c r="I13" s="12"/>
      <c r="J13" s="12"/>
      <c r="K13" s="92"/>
    </row>
    <row r="14" spans="1:11" ht="15.75" thickBot="1">
      <c r="A14" s="93" t="s">
        <v>34</v>
      </c>
      <c r="B14" s="94"/>
      <c r="C14" s="94"/>
      <c r="D14" s="94"/>
      <c r="E14" s="94"/>
      <c r="F14" s="94"/>
      <c r="G14" s="95"/>
      <c r="H14" s="95"/>
      <c r="I14" s="95"/>
      <c r="J14" s="95"/>
      <c r="K14" s="96"/>
    </row>
    <row r="15" spans="1:11" ht="9" customHeight="1" thickBot="1">
      <c r="A15" s="78"/>
      <c r="B15" s="61"/>
      <c r="C15" s="61"/>
      <c r="D15" s="61"/>
      <c r="E15" s="61"/>
      <c r="F15" s="61"/>
      <c r="G15" s="12"/>
      <c r="H15" s="12"/>
      <c r="I15" s="12"/>
      <c r="J15" s="12"/>
      <c r="K15" s="77"/>
    </row>
    <row r="16" spans="1:11" ht="15.75" thickBot="1">
      <c r="A16" s="185" t="s">
        <v>90</v>
      </c>
      <c r="B16" s="186"/>
      <c r="C16" s="186"/>
      <c r="D16" s="186"/>
      <c r="E16" s="187"/>
      <c r="F16" s="186"/>
      <c r="G16" s="188"/>
      <c r="H16" s="189"/>
      <c r="I16" s="190"/>
      <c r="J16" s="191" t="s">
        <v>0</v>
      </c>
      <c r="K16" s="192" t="s">
        <v>1</v>
      </c>
    </row>
    <row r="17" spans="1:11" ht="15">
      <c r="A17" s="193" t="s">
        <v>35</v>
      </c>
      <c r="B17" s="245" t="s">
        <v>40</v>
      </c>
      <c r="C17" s="245"/>
      <c r="D17" s="245"/>
      <c r="E17" s="245"/>
      <c r="F17" s="194"/>
      <c r="G17" s="194"/>
      <c r="H17" s="195" t="s">
        <v>39</v>
      </c>
      <c r="I17" s="196"/>
      <c r="J17" s="197">
        <f>+K17*12</f>
        <v>0</v>
      </c>
      <c r="K17" s="198">
        <f>(IF(I17=1,Ark3!H8,IF(I17=2,Ark3!H12,IF(I17=3,Ark3!H16,IF(I17=4,Ark3!H17,)))))*J8/100</f>
        <v>0</v>
      </c>
    </row>
    <row r="18" spans="1:11" ht="15">
      <c r="A18" s="116" t="s">
        <v>36</v>
      </c>
      <c r="B18" s="80" t="s">
        <v>41</v>
      </c>
      <c r="C18" s="80"/>
      <c r="D18" s="80"/>
      <c r="E18" s="80"/>
      <c r="F18" s="83"/>
      <c r="G18" s="82"/>
      <c r="H18" s="79" t="s">
        <v>55</v>
      </c>
      <c r="I18" s="112"/>
      <c r="J18" s="70">
        <f>+K18*12</f>
        <v>0</v>
      </c>
      <c r="K18" s="49">
        <f>(IF(I18=4,Ark3!H20))*J8/100</f>
        <v>0</v>
      </c>
    </row>
    <row r="19" spans="1:11" ht="15">
      <c r="A19" s="116" t="s">
        <v>37</v>
      </c>
      <c r="B19" s="237" t="s">
        <v>42</v>
      </c>
      <c r="C19" s="237"/>
      <c r="D19" s="237"/>
      <c r="E19" s="237"/>
      <c r="F19" s="81"/>
      <c r="G19" s="81"/>
      <c r="H19" s="79" t="s">
        <v>39</v>
      </c>
      <c r="I19" s="112"/>
      <c r="J19" s="70">
        <f>+K19*12</f>
        <v>0</v>
      </c>
      <c r="K19" s="49">
        <f>(IF(I19=1,Ark3!E5,IF(I19=2,Ark3!E8,IF(I19=3,Ark3!E10,IF(I19=4,Ark3!E14)))))*J8/100</f>
        <v>0</v>
      </c>
    </row>
    <row r="20" spans="1:11" ht="18.75" customHeight="1" thickBot="1">
      <c r="A20" s="64" t="s">
        <v>29</v>
      </c>
      <c r="B20" s="65"/>
      <c r="C20" s="66"/>
      <c r="D20" s="66"/>
      <c r="E20" s="66"/>
      <c r="F20" s="66"/>
      <c r="G20" s="66"/>
      <c r="H20" s="67" t="s">
        <v>23</v>
      </c>
      <c r="I20" s="17" t="s">
        <v>20</v>
      </c>
      <c r="J20" s="69" t="s">
        <v>0</v>
      </c>
      <c r="K20" s="51" t="s">
        <v>1</v>
      </c>
    </row>
    <row r="21" spans="1:11" ht="15.75" thickTop="1">
      <c r="A21" s="48"/>
      <c r="B21" s="180" t="s">
        <v>69</v>
      </c>
      <c r="C21" s="14"/>
      <c r="D21" s="14"/>
      <c r="E21" s="14"/>
      <c r="F21" s="15"/>
      <c r="G21" s="29"/>
      <c r="H21" s="63"/>
      <c r="I21" s="26">
        <f>+Ark2!C6</f>
        <v>123.95277</v>
      </c>
      <c r="J21" s="68">
        <f aca="true" t="shared" si="0" ref="J21:J26">+I21*H21</f>
        <v>0</v>
      </c>
      <c r="K21" s="47">
        <f aca="true" t="shared" si="1" ref="K21:K26">+J21/12</f>
        <v>0</v>
      </c>
    </row>
    <row r="22" spans="1:11" ht="15">
      <c r="A22" s="48"/>
      <c r="B22" s="14" t="s">
        <v>68</v>
      </c>
      <c r="C22" s="14"/>
      <c r="D22" s="14"/>
      <c r="E22" s="14"/>
      <c r="F22" s="15"/>
      <c r="G22" s="29"/>
      <c r="H22" s="63"/>
      <c r="I22" s="26">
        <f>+Ark2!C9</f>
        <v>44.66431479</v>
      </c>
      <c r="J22" s="68">
        <f t="shared" si="0"/>
        <v>0</v>
      </c>
      <c r="K22" s="47">
        <f t="shared" si="1"/>
        <v>0</v>
      </c>
    </row>
    <row r="23" spans="1:11" ht="15">
      <c r="A23" s="48"/>
      <c r="B23" s="14" t="s">
        <v>24</v>
      </c>
      <c r="C23" s="14"/>
      <c r="D23" s="14"/>
      <c r="E23" s="14"/>
      <c r="F23" s="15"/>
      <c r="G23" s="29"/>
      <c r="H23" s="40"/>
      <c r="I23" s="26">
        <f>+Ark2!C10</f>
        <v>20.658795</v>
      </c>
      <c r="J23" s="68">
        <f t="shared" si="0"/>
        <v>0</v>
      </c>
      <c r="K23" s="47">
        <f t="shared" si="1"/>
        <v>0</v>
      </c>
    </row>
    <row r="24" spans="1:11" ht="15">
      <c r="A24" s="48"/>
      <c r="B24" s="14" t="s">
        <v>18</v>
      </c>
      <c r="C24" s="14"/>
      <c r="D24" s="14"/>
      <c r="E24" s="14"/>
      <c r="F24" s="15"/>
      <c r="G24" s="29"/>
      <c r="H24" s="40"/>
      <c r="I24" s="26">
        <f>+Ark2!C8</f>
        <v>35.58821752</v>
      </c>
      <c r="J24" s="68">
        <f t="shared" si="0"/>
        <v>0</v>
      </c>
      <c r="K24" s="47">
        <f t="shared" si="1"/>
        <v>0</v>
      </c>
    </row>
    <row r="25" spans="1:11" ht="15">
      <c r="A25" s="48"/>
      <c r="B25" s="14" t="s">
        <v>17</v>
      </c>
      <c r="C25" s="14"/>
      <c r="D25" s="14"/>
      <c r="E25" s="14"/>
      <c r="F25" s="15"/>
      <c r="G25" s="29"/>
      <c r="H25" s="39"/>
      <c r="I25" s="26">
        <f>+Ark2!C8</f>
        <v>35.58821752</v>
      </c>
      <c r="J25" s="68">
        <f t="shared" si="0"/>
        <v>0</v>
      </c>
      <c r="K25" s="47">
        <f t="shared" si="1"/>
        <v>0</v>
      </c>
    </row>
    <row r="26" spans="1:11" ht="15">
      <c r="A26" s="206" t="s">
        <v>67</v>
      </c>
      <c r="B26" s="207"/>
      <c r="C26" s="14"/>
      <c r="D26" s="14"/>
      <c r="E26" s="14"/>
      <c r="F26" s="14"/>
      <c r="G26" s="27"/>
      <c r="H26" s="37"/>
      <c r="I26" s="38">
        <f>+Ark2!C16</f>
        <v>26.057626760000005</v>
      </c>
      <c r="J26" s="71">
        <f t="shared" si="0"/>
        <v>0</v>
      </c>
      <c r="K26" s="50">
        <f t="shared" si="1"/>
        <v>0</v>
      </c>
    </row>
    <row r="27" spans="1:11" ht="12.75" customHeight="1">
      <c r="A27" s="208"/>
      <c r="B27" s="209"/>
      <c r="C27" s="210"/>
      <c r="D27" s="210"/>
      <c r="E27" s="210"/>
      <c r="F27" s="210"/>
      <c r="G27" s="211"/>
      <c r="H27" s="182" t="s">
        <v>47</v>
      </c>
      <c r="I27" s="22"/>
      <c r="J27" s="22"/>
      <c r="K27" s="199"/>
    </row>
    <row r="28" spans="1:11" ht="15">
      <c r="A28" s="212"/>
      <c r="B28" s="235" t="s">
        <v>12</v>
      </c>
      <c r="C28" s="235"/>
      <c r="D28" s="235"/>
      <c r="E28" s="235"/>
      <c r="F28" s="235"/>
      <c r="G28" s="236"/>
      <c r="H28" s="181"/>
      <c r="I28" s="31">
        <f>+Ark2!C15</f>
        <v>21209.696200000002</v>
      </c>
      <c r="J28" s="31">
        <f>+I28*H28</f>
        <v>0</v>
      </c>
      <c r="K28" s="200">
        <f>+J28/12</f>
        <v>0</v>
      </c>
    </row>
    <row r="29" spans="1:14" s="58" customFormat="1" ht="12" customHeight="1" thickBot="1">
      <c r="A29" s="201"/>
      <c r="B29" s="202"/>
      <c r="C29" s="202"/>
      <c r="D29" s="202"/>
      <c r="E29" s="202"/>
      <c r="F29" s="202"/>
      <c r="G29" s="202"/>
      <c r="H29" s="95"/>
      <c r="I29" s="203"/>
      <c r="J29" s="204"/>
      <c r="K29" s="205"/>
      <c r="N29" s="115"/>
    </row>
    <row r="30" spans="1:11" ht="15.75" thickBot="1">
      <c r="A30" s="128" t="s">
        <v>59</v>
      </c>
      <c r="B30" s="129"/>
      <c r="C30" s="130"/>
      <c r="D30" s="131"/>
      <c r="E30" s="131"/>
      <c r="F30" s="131"/>
      <c r="G30" s="131"/>
      <c r="H30" s="132"/>
      <c r="I30" s="133" t="s">
        <v>20</v>
      </c>
      <c r="J30" s="134" t="s">
        <v>0</v>
      </c>
      <c r="K30" s="46" t="s">
        <v>1</v>
      </c>
    </row>
    <row r="31" spans="1:11" ht="15.75" thickTop="1">
      <c r="A31" s="135" t="s">
        <v>35</v>
      </c>
      <c r="B31" s="62" t="s">
        <v>13</v>
      </c>
      <c r="C31" s="62"/>
      <c r="D31" s="62"/>
      <c r="E31" s="62"/>
      <c r="F31" s="62"/>
      <c r="G31" s="62"/>
      <c r="H31" s="30" t="s">
        <v>46</v>
      </c>
      <c r="I31" s="119"/>
      <c r="J31" s="121"/>
      <c r="K31" s="120"/>
    </row>
    <row r="32" spans="1:11" ht="15">
      <c r="A32" s="54"/>
      <c r="B32" s="24" t="s">
        <v>81</v>
      </c>
      <c r="C32" s="24"/>
      <c r="D32" s="24"/>
      <c r="E32" s="24"/>
      <c r="F32" s="24"/>
      <c r="G32" s="24"/>
      <c r="H32" s="32"/>
      <c r="I32" s="33">
        <f>+Ark2!C11</f>
        <v>22160.000770000002</v>
      </c>
      <c r="J32" s="71">
        <f>+H32*I32/100</f>
        <v>0</v>
      </c>
      <c r="K32" s="50">
        <f>+J32/12</f>
        <v>0</v>
      </c>
    </row>
    <row r="33" spans="1:11" ht="15">
      <c r="A33" s="52" t="s">
        <v>36</v>
      </c>
      <c r="B33" s="59" t="s">
        <v>14</v>
      </c>
      <c r="C33" s="59"/>
      <c r="D33" s="59"/>
      <c r="E33" s="59"/>
      <c r="F33" s="59"/>
      <c r="G33" s="60"/>
      <c r="H33" s="30" t="str">
        <f>+H31</f>
        <v>Beskæft. grad</v>
      </c>
      <c r="I33" s="21"/>
      <c r="J33" s="72"/>
      <c r="K33" s="47"/>
    </row>
    <row r="34" spans="1:11" ht="15">
      <c r="A34" s="48"/>
      <c r="B34" s="14" t="s">
        <v>82</v>
      </c>
      <c r="C34" s="14"/>
      <c r="D34" s="14"/>
      <c r="E34" s="14"/>
      <c r="F34" s="14"/>
      <c r="G34" s="14"/>
      <c r="H34" s="32"/>
      <c r="I34" s="31">
        <f>+Ark2!C12</f>
        <v>26445.06740000003</v>
      </c>
      <c r="J34" s="74">
        <f>+I34*H34/100</f>
        <v>0</v>
      </c>
      <c r="K34" s="50">
        <f>+J34/12</f>
        <v>0</v>
      </c>
    </row>
    <row r="35" spans="1:11" ht="15">
      <c r="A35" s="52" t="s">
        <v>37</v>
      </c>
      <c r="B35" s="238" t="s">
        <v>15</v>
      </c>
      <c r="C35" s="238"/>
      <c r="D35" s="238"/>
      <c r="E35" s="238"/>
      <c r="F35" s="238"/>
      <c r="G35" s="239"/>
      <c r="H35" s="28" t="str">
        <f>+H31</f>
        <v>Beskæft. grad</v>
      </c>
      <c r="I35" s="22"/>
      <c r="J35" s="73"/>
      <c r="K35" s="53"/>
    </row>
    <row r="36" spans="1:11" ht="15">
      <c r="A36" s="55"/>
      <c r="B36" s="24" t="s">
        <v>83</v>
      </c>
      <c r="C36" s="24"/>
      <c r="D36" s="24"/>
      <c r="E36" s="35"/>
      <c r="F36" s="35"/>
      <c r="G36" s="36"/>
      <c r="H36" s="34"/>
      <c r="I36" s="31">
        <f>+Ark2!C13</f>
        <v>23000.1251</v>
      </c>
      <c r="J36" s="74">
        <f>+H36*I36/100</f>
        <v>0</v>
      </c>
      <c r="K36" s="50">
        <f>+J36/12</f>
        <v>0</v>
      </c>
    </row>
    <row r="37" spans="1:11" ht="15">
      <c r="A37" s="52" t="s">
        <v>38</v>
      </c>
      <c r="B37" s="59" t="s">
        <v>16</v>
      </c>
      <c r="C37" s="59"/>
      <c r="D37" s="59"/>
      <c r="E37" s="59"/>
      <c r="F37" s="59"/>
      <c r="G37" s="60"/>
      <c r="H37" s="30" t="str">
        <f>+H31</f>
        <v>Beskæft. grad</v>
      </c>
      <c r="I37" s="21"/>
      <c r="J37" s="72"/>
      <c r="K37" s="47"/>
    </row>
    <row r="38" spans="1:11" ht="15">
      <c r="A38" s="48"/>
      <c r="B38" s="14" t="s">
        <v>84</v>
      </c>
      <c r="C38" s="14"/>
      <c r="D38" s="14"/>
      <c r="E38" s="14"/>
      <c r="F38" s="14"/>
      <c r="G38" s="14"/>
      <c r="H38" s="145"/>
      <c r="I38" s="21">
        <f>+Ark2!C14</f>
        <v>21079.191730000013</v>
      </c>
      <c r="J38" s="72">
        <f>+I38*H38/100</f>
        <v>0</v>
      </c>
      <c r="K38" s="47">
        <f>+J38/12</f>
        <v>0</v>
      </c>
    </row>
    <row r="39" spans="1:11" ht="15">
      <c r="A39" s="52" t="s">
        <v>60</v>
      </c>
      <c r="B39" s="59" t="s">
        <v>78</v>
      </c>
      <c r="C39" s="59"/>
      <c r="D39" s="59"/>
      <c r="E39" s="59"/>
      <c r="F39" s="59"/>
      <c r="G39" s="60"/>
      <c r="H39" s="150" t="s">
        <v>47</v>
      </c>
      <c r="I39" s="151"/>
      <c r="J39" s="152"/>
      <c r="K39" s="49"/>
    </row>
    <row r="40" spans="1:11" ht="15">
      <c r="A40" s="149"/>
      <c r="B40" s="24" t="s">
        <v>79</v>
      </c>
      <c r="C40" s="24"/>
      <c r="D40" s="24"/>
      <c r="E40" s="24"/>
      <c r="F40" s="24"/>
      <c r="G40" s="24"/>
      <c r="H40" s="32"/>
      <c r="I40" s="31">
        <f>+Ark2!C28</f>
        <v>2065.8795</v>
      </c>
      <c r="J40" s="74">
        <f>+I40*H40</f>
        <v>0</v>
      </c>
      <c r="K40" s="50">
        <f>+J40/12</f>
        <v>0</v>
      </c>
    </row>
    <row r="41" spans="1:11" ht="15">
      <c r="A41" s="52" t="s">
        <v>63</v>
      </c>
      <c r="B41" s="59" t="s">
        <v>61</v>
      </c>
      <c r="C41" s="59"/>
      <c r="D41" s="59"/>
      <c r="E41" s="59"/>
      <c r="F41" s="59"/>
      <c r="G41" s="60"/>
      <c r="H41" s="150" t="s">
        <v>47</v>
      </c>
      <c r="I41" s="151"/>
      <c r="J41" s="152"/>
      <c r="K41" s="49"/>
    </row>
    <row r="42" spans="1:11" ht="15">
      <c r="A42" s="149"/>
      <c r="B42" s="24" t="s">
        <v>62</v>
      </c>
      <c r="C42" s="24"/>
      <c r="D42" s="24"/>
      <c r="E42" s="24"/>
      <c r="F42" s="24"/>
      <c r="G42" s="24"/>
      <c r="H42" s="32"/>
      <c r="I42" s="31">
        <f>+Ark2!C18</f>
        <v>1652.7036</v>
      </c>
      <c r="J42" s="74">
        <f>+I42*H42</f>
        <v>0</v>
      </c>
      <c r="K42" s="50">
        <f>+J42/12</f>
        <v>0</v>
      </c>
    </row>
    <row r="43" spans="1:11" ht="15">
      <c r="A43" s="146" t="s">
        <v>77</v>
      </c>
      <c r="B43" s="147" t="s">
        <v>58</v>
      </c>
      <c r="C43" s="147"/>
      <c r="D43" s="147"/>
      <c r="E43" s="147"/>
      <c r="F43" s="147"/>
      <c r="G43" s="148"/>
      <c r="H43" s="30" t="str">
        <f>+H41</f>
        <v>Hvis ja, skriv 1</v>
      </c>
      <c r="I43" s="21"/>
      <c r="J43" s="72"/>
      <c r="K43" s="47"/>
    </row>
    <row r="44" spans="1:11" ht="15.75" thickBot="1">
      <c r="A44" s="56"/>
      <c r="B44" s="117" t="s">
        <v>62</v>
      </c>
      <c r="C44" s="117"/>
      <c r="D44" s="117"/>
      <c r="E44" s="117"/>
      <c r="F44" s="117"/>
      <c r="G44" s="117"/>
      <c r="H44" s="136"/>
      <c r="I44" s="137">
        <f>+Ark2!C19</f>
        <v>1652.7036</v>
      </c>
      <c r="J44" s="75">
        <f>+I44*H44</f>
        <v>0</v>
      </c>
      <c r="K44" s="57">
        <f>+J44/12</f>
        <v>0</v>
      </c>
    </row>
    <row r="45" spans="1:14" s="58" customFormat="1" ht="12" customHeight="1" thickBot="1">
      <c r="A45" s="12"/>
      <c r="B45" s="15"/>
      <c r="C45" s="15"/>
      <c r="D45" s="15"/>
      <c r="E45" s="15"/>
      <c r="F45" s="15"/>
      <c r="G45" s="15"/>
      <c r="H45" s="12"/>
      <c r="I45" s="13"/>
      <c r="J45" s="114"/>
      <c r="K45" s="16"/>
      <c r="N45" s="115"/>
    </row>
    <row r="46" spans="1:11" ht="15.75" thickBot="1">
      <c r="A46" s="138" t="s">
        <v>54</v>
      </c>
      <c r="B46" s="129"/>
      <c r="C46" s="139"/>
      <c r="D46" s="140"/>
      <c r="E46" s="140"/>
      <c r="F46" s="140"/>
      <c r="G46" s="140"/>
      <c r="H46" s="141" t="str">
        <f>+H31</f>
        <v>Beskæft. grad</v>
      </c>
      <c r="I46" s="142"/>
      <c r="J46" s="143"/>
      <c r="K46" s="144"/>
    </row>
    <row r="47" spans="1:11" ht="15.75" thickTop="1">
      <c r="A47" s="153"/>
      <c r="B47" s="154" t="s">
        <v>28</v>
      </c>
      <c r="C47" s="155"/>
      <c r="D47" s="155"/>
      <c r="E47" s="155"/>
      <c r="F47" s="155"/>
      <c r="G47" s="155"/>
      <c r="H47" s="156"/>
      <c r="I47" s="157">
        <f>+Ark2!C21</f>
        <v>8263.518</v>
      </c>
      <c r="J47" s="158">
        <f>+I47*H47/100</f>
        <v>0</v>
      </c>
      <c r="K47" s="159">
        <f>+J47/12</f>
        <v>0</v>
      </c>
    </row>
    <row r="48" spans="1:11" ht="15.75" thickBot="1">
      <c r="A48" s="160"/>
      <c r="B48" s="161" t="s">
        <v>64</v>
      </c>
      <c r="C48" s="162"/>
      <c r="D48" s="162"/>
      <c r="E48" s="162"/>
      <c r="F48" s="162"/>
      <c r="G48" s="162"/>
      <c r="H48" s="164" t="s">
        <v>65</v>
      </c>
      <c r="I48" s="162"/>
      <c r="J48" s="162"/>
      <c r="K48" s="163"/>
    </row>
    <row r="49" spans="1:14" s="58" customFormat="1" ht="12" customHeight="1" thickBot="1">
      <c r="A49" s="12"/>
      <c r="B49" s="15"/>
      <c r="C49" s="15"/>
      <c r="D49" s="15"/>
      <c r="E49" s="15"/>
      <c r="F49" s="15"/>
      <c r="G49" s="15"/>
      <c r="H49" s="12"/>
      <c r="I49" s="13"/>
      <c r="J49" s="114"/>
      <c r="K49" s="16"/>
      <c r="N49" s="115"/>
    </row>
    <row r="50" spans="1:11" ht="15.75" thickBot="1">
      <c r="A50" s="243" t="s">
        <v>10</v>
      </c>
      <c r="B50" s="244"/>
      <c r="C50" s="244"/>
      <c r="D50" s="244"/>
      <c r="E50" s="244"/>
      <c r="F50" s="244"/>
      <c r="G50" s="244"/>
      <c r="H50" s="244"/>
      <c r="I50" s="244"/>
      <c r="J50" s="76">
        <f>SUM(J17:J49)</f>
        <v>0</v>
      </c>
      <c r="K50" s="41">
        <f>SUM(K17:K49)</f>
        <v>0</v>
      </c>
    </row>
    <row r="51" spans="1:11" ht="15.75" thickBot="1">
      <c r="A51" s="15"/>
      <c r="B51" s="15"/>
      <c r="C51" s="15"/>
      <c r="D51" s="15"/>
      <c r="E51" s="15"/>
      <c r="F51" s="15"/>
      <c r="G51" s="15"/>
      <c r="H51" s="15"/>
      <c r="I51" s="15"/>
      <c r="J51" s="16"/>
      <c r="K51" s="16"/>
    </row>
    <row r="52" spans="1:11" ht="13.5" customHeight="1" thickBot="1">
      <c r="A52" s="240" t="s">
        <v>66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2"/>
    </row>
  </sheetData>
  <sheetProtection/>
  <mergeCells count="12">
    <mergeCell ref="A1:K1"/>
    <mergeCell ref="A3:K3"/>
    <mergeCell ref="A4:K4"/>
    <mergeCell ref="A2:B2"/>
    <mergeCell ref="C2:G2"/>
    <mergeCell ref="J2:K2"/>
    <mergeCell ref="B28:G28"/>
    <mergeCell ref="B19:E19"/>
    <mergeCell ref="B35:G35"/>
    <mergeCell ref="A52:K52"/>
    <mergeCell ref="A50:I50"/>
    <mergeCell ref="B17:E17"/>
  </mergeCells>
  <printOptions/>
  <pageMargins left="0.51" right="0.15625" top="0.3937007874015748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"/>
  <dimension ref="A1:E55"/>
  <sheetViews>
    <sheetView showZeros="0" showOutlineSymbols="0" view="pageLayout" workbookViewId="0" topLeftCell="A1">
      <selection activeCell="A34" sqref="A34"/>
    </sheetView>
  </sheetViews>
  <sheetFormatPr defaultColWidth="9.140625" defaultRowHeight="12.75"/>
  <cols>
    <col min="1" max="1" width="50.7109375" style="0" customWidth="1"/>
    <col min="2" max="2" width="10.140625" style="0" bestFit="1" customWidth="1"/>
    <col min="3" max="3" width="10.7109375" style="0" customWidth="1"/>
  </cols>
  <sheetData>
    <row r="1" spans="1:3" ht="12.75">
      <c r="A1" s="6" t="s">
        <v>2</v>
      </c>
      <c r="B1" s="7">
        <v>36616</v>
      </c>
      <c r="C1" s="179" t="s">
        <v>89</v>
      </c>
    </row>
    <row r="2" spans="1:3" ht="12.75">
      <c r="A2" s="6" t="s">
        <v>3</v>
      </c>
      <c r="B2" s="171">
        <v>1</v>
      </c>
      <c r="C2" s="178">
        <v>1.377253</v>
      </c>
    </row>
    <row r="3" spans="1:3" ht="12.75">
      <c r="A3" s="6" t="s">
        <v>4</v>
      </c>
      <c r="B3" s="8"/>
      <c r="C3" s="8">
        <f>$B3*C2</f>
        <v>0</v>
      </c>
    </row>
    <row r="4" spans="1:3" ht="12.75">
      <c r="A4" s="6" t="s">
        <v>5</v>
      </c>
      <c r="B4" s="9"/>
      <c r="C4" s="9">
        <f>$B4*C2</f>
        <v>0</v>
      </c>
    </row>
    <row r="5" spans="1:3" ht="12.75">
      <c r="A5" s="10" t="s">
        <v>6</v>
      </c>
      <c r="B5" s="226"/>
      <c r="C5" s="172">
        <f>$B5*C2</f>
        <v>0</v>
      </c>
    </row>
    <row r="6" spans="1:3" ht="12.75">
      <c r="A6" s="10" t="s">
        <v>7</v>
      </c>
      <c r="B6" s="172">
        <v>90</v>
      </c>
      <c r="C6" s="172">
        <f>$B6*C2</f>
        <v>123.95277</v>
      </c>
    </row>
    <row r="7" spans="1:3" ht="12.75">
      <c r="A7" s="6" t="s">
        <v>8</v>
      </c>
      <c r="B7" s="227"/>
      <c r="C7" s="172">
        <f>$B7*C2</f>
        <v>0</v>
      </c>
    </row>
    <row r="8" spans="1:3" ht="12.75">
      <c r="A8" s="6" t="s">
        <v>26</v>
      </c>
      <c r="B8" s="110">
        <v>25.84</v>
      </c>
      <c r="C8" s="172">
        <f>$B8*C2</f>
        <v>35.58821752</v>
      </c>
    </row>
    <row r="9" spans="1:3" ht="12.75">
      <c r="A9" s="11" t="s">
        <v>21</v>
      </c>
      <c r="B9" s="110">
        <v>32.43</v>
      </c>
      <c r="C9" s="172">
        <f>$B9*C2</f>
        <v>44.66431479</v>
      </c>
    </row>
    <row r="10" spans="1:3" ht="12.75">
      <c r="A10" s="6" t="s">
        <v>25</v>
      </c>
      <c r="B10" s="110">
        <v>15</v>
      </c>
      <c r="C10" s="172">
        <f>+B10*C2</f>
        <v>20.658795</v>
      </c>
    </row>
    <row r="11" spans="1:3" ht="12.75">
      <c r="A11" s="11" t="s">
        <v>73</v>
      </c>
      <c r="B11" s="173">
        <v>16090</v>
      </c>
      <c r="C11" s="174">
        <f>$B11*C2</f>
        <v>22160.000770000002</v>
      </c>
    </row>
    <row r="12" spans="1:5" ht="12.75">
      <c r="A12" s="11" t="s">
        <v>74</v>
      </c>
      <c r="B12" s="173">
        <v>5800</v>
      </c>
      <c r="C12" s="174">
        <f>+B12*C2+(Ark3!B22-Ark3!B20)*12</f>
        <v>26445.06740000003</v>
      </c>
      <c r="E12" s="9"/>
    </row>
    <row r="13" spans="1:3" ht="12.75">
      <c r="A13" s="11" t="s">
        <v>75</v>
      </c>
      <c r="B13" s="173">
        <v>16700</v>
      </c>
      <c r="C13" s="174">
        <f>$B13*C2</f>
        <v>23000.1251</v>
      </c>
    </row>
    <row r="14" spans="1:3" ht="12.75">
      <c r="A14" s="11" t="s">
        <v>76</v>
      </c>
      <c r="B14" s="173">
        <v>6410</v>
      </c>
      <c r="C14" s="174">
        <f>B14*C2+(Ark3!B15-Ark3!B13)*12</f>
        <v>21079.191730000013</v>
      </c>
    </row>
    <row r="15" spans="1:3" ht="12.75">
      <c r="A15" s="11" t="s">
        <v>19</v>
      </c>
      <c r="B15" s="173">
        <v>15400</v>
      </c>
      <c r="C15" s="174">
        <f>B15*C2</f>
        <v>21209.696200000002</v>
      </c>
    </row>
    <row r="16" spans="1:3" ht="12.75">
      <c r="A16" s="25" t="s">
        <v>22</v>
      </c>
      <c r="B16" s="110">
        <v>18.92</v>
      </c>
      <c r="C16" s="110">
        <f>+B16*C2</f>
        <v>26.057626760000005</v>
      </c>
    </row>
    <row r="17" spans="1:3" ht="12.75">
      <c r="A17" s="176"/>
      <c r="B17" s="9"/>
      <c r="C17" s="9"/>
    </row>
    <row r="18" spans="1:3" ht="12.75">
      <c r="A18" s="11" t="s">
        <v>57</v>
      </c>
      <c r="B18" s="110">
        <v>1200</v>
      </c>
      <c r="C18" s="110">
        <f>+B18*C2</f>
        <v>1652.7036</v>
      </c>
    </row>
    <row r="19" spans="1:3" ht="12.75">
      <c r="A19" s="11" t="s">
        <v>58</v>
      </c>
      <c r="B19" s="110">
        <v>1200</v>
      </c>
      <c r="C19" s="110">
        <f>+B19*C2</f>
        <v>1652.7036</v>
      </c>
    </row>
    <row r="20" spans="1:3" ht="12.75">
      <c r="A20" s="175"/>
      <c r="B20" s="9"/>
      <c r="C20" s="9"/>
    </row>
    <row r="21" spans="1:3" ht="12.75">
      <c r="A21" s="11" t="s">
        <v>27</v>
      </c>
      <c r="B21" s="110">
        <v>6000</v>
      </c>
      <c r="C21" s="110">
        <f>+B21*C2</f>
        <v>8263.518</v>
      </c>
    </row>
    <row r="22" spans="2:3" ht="12.75">
      <c r="B22" s="9"/>
      <c r="C22" s="9"/>
    </row>
    <row r="23" spans="1:3" ht="12.75">
      <c r="A23" s="183" t="s">
        <v>87</v>
      </c>
      <c r="B23" s="23"/>
      <c r="C23" s="9"/>
    </row>
    <row r="24" spans="1:3" ht="12.75">
      <c r="A24" s="184" t="s">
        <v>70</v>
      </c>
      <c r="B24" s="227"/>
      <c r="C24" s="110">
        <f>+B24*C2</f>
        <v>0</v>
      </c>
    </row>
    <row r="25" spans="1:3" ht="12.75">
      <c r="A25" s="184" t="s">
        <v>71</v>
      </c>
      <c r="B25" s="227"/>
      <c r="C25" s="110">
        <f>+B25*C2</f>
        <v>0</v>
      </c>
    </row>
    <row r="26" spans="1:3" ht="12.75">
      <c r="A26" s="15"/>
      <c r="B26" s="102"/>
      <c r="C26" s="102"/>
    </row>
    <row r="27" spans="1:3" ht="12.75">
      <c r="A27" s="183" t="s">
        <v>72</v>
      </c>
      <c r="B27" s="9"/>
      <c r="C27" s="9"/>
    </row>
    <row r="28" spans="1:3" ht="12.75">
      <c r="A28" s="184" t="s">
        <v>80</v>
      </c>
      <c r="B28" s="110">
        <v>1500</v>
      </c>
      <c r="C28" s="110">
        <f>+B28*C2</f>
        <v>2065.8795</v>
      </c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</sheetData>
  <sheetProtection/>
  <printOptions headings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H24"/>
  <sheetViews>
    <sheetView showZeros="0" showOutlineSymbols="0" view="pageLayout" zoomScaleNormal="90" workbookViewId="0" topLeftCell="A1">
      <selection activeCell="D15" sqref="D15"/>
    </sheetView>
  </sheetViews>
  <sheetFormatPr defaultColWidth="9.140625" defaultRowHeight="12.75"/>
  <cols>
    <col min="1" max="1" width="9.140625" style="42" customWidth="1"/>
    <col min="2" max="2" width="11.140625" style="42" customWidth="1"/>
    <col min="3" max="3" width="10.28125" style="0" bestFit="1" customWidth="1"/>
    <col min="4" max="4" width="9.7109375" style="9" customWidth="1"/>
    <col min="5" max="5" width="10.140625" style="0" customWidth="1"/>
    <col min="6" max="6" width="11.140625" style="0" customWidth="1"/>
    <col min="7" max="7" width="9.28125" style="0" customWidth="1"/>
    <col min="8" max="8" width="11.7109375" style="0" customWidth="1"/>
  </cols>
  <sheetData>
    <row r="1" spans="1:2" ht="39" customHeight="1">
      <c r="A1" s="259" t="s">
        <v>88</v>
      </c>
      <c r="B1" s="260"/>
    </row>
    <row r="2" spans="1:5" s="42" customFormat="1" ht="15" customHeight="1">
      <c r="A2" s="97" t="s">
        <v>9</v>
      </c>
      <c r="B2" s="228" t="s">
        <v>86</v>
      </c>
      <c r="C2" s="261" t="s">
        <v>45</v>
      </c>
      <c r="D2" s="262"/>
      <c r="E2" s="100">
        <v>1.377253</v>
      </c>
    </row>
    <row r="3" spans="1:5" ht="15" customHeight="1">
      <c r="A3" s="98">
        <v>26</v>
      </c>
      <c r="B3" s="229">
        <v>25605.083333333332</v>
      </c>
      <c r="C3" s="230" t="s">
        <v>44</v>
      </c>
      <c r="D3" s="219"/>
      <c r="E3" s="217"/>
    </row>
    <row r="4" spans="1:5" ht="15" customHeight="1">
      <c r="A4" s="98">
        <v>27</v>
      </c>
      <c r="B4" s="229">
        <v>26008</v>
      </c>
      <c r="C4" s="109" t="s">
        <v>48</v>
      </c>
      <c r="D4" s="166" t="s">
        <v>49</v>
      </c>
      <c r="E4" s="167" t="s">
        <v>50</v>
      </c>
    </row>
    <row r="5" spans="1:8" ht="15" customHeight="1">
      <c r="A5" s="98">
        <v>28</v>
      </c>
      <c r="B5" s="229">
        <v>26419.416666666668</v>
      </c>
      <c r="C5" s="168">
        <v>17400</v>
      </c>
      <c r="D5" s="110">
        <f>+C5*E2/12</f>
        <v>1997.01685</v>
      </c>
      <c r="E5" s="169">
        <f>B5+D5</f>
        <v>28416.433516666668</v>
      </c>
      <c r="F5" s="108"/>
      <c r="G5" s="102"/>
      <c r="H5" s="106"/>
    </row>
    <row r="6" spans="1:8" ht="15" customHeight="1">
      <c r="A6" s="98">
        <v>29</v>
      </c>
      <c r="B6" s="229">
        <v>26839.416666666668</v>
      </c>
      <c r="C6" s="105"/>
      <c r="D6" s="106"/>
      <c r="E6" s="107"/>
      <c r="F6" s="218" t="s">
        <v>51</v>
      </c>
      <c r="G6" s="219"/>
      <c r="H6" s="217"/>
    </row>
    <row r="7" spans="1:8" ht="15" customHeight="1">
      <c r="A7" s="97">
        <v>30</v>
      </c>
      <c r="B7" s="228">
        <v>27267.75</v>
      </c>
      <c r="C7" s="105"/>
      <c r="D7" s="106"/>
      <c r="E7" s="107"/>
      <c r="F7" s="113" t="s">
        <v>48</v>
      </c>
      <c r="G7" s="166" t="s">
        <v>49</v>
      </c>
      <c r="H7" s="167" t="s">
        <v>50</v>
      </c>
    </row>
    <row r="8" spans="1:8" ht="15" customHeight="1">
      <c r="A8" s="98">
        <v>31</v>
      </c>
      <c r="B8" s="229">
        <v>27705.416666666668</v>
      </c>
      <c r="C8" s="168">
        <v>17400</v>
      </c>
      <c r="D8" s="110">
        <f>+D5</f>
        <v>1997.01685</v>
      </c>
      <c r="E8" s="169">
        <f>B8+D8</f>
        <v>29702.433516666668</v>
      </c>
      <c r="F8" s="168">
        <v>16000</v>
      </c>
      <c r="G8" s="110">
        <f>+F8*E2/12</f>
        <v>1836.3373333333336</v>
      </c>
      <c r="H8" s="169">
        <f>B8+G8</f>
        <v>29541.754</v>
      </c>
    </row>
    <row r="9" spans="1:8" ht="15" customHeight="1">
      <c r="A9" s="98">
        <v>32</v>
      </c>
      <c r="B9" s="229">
        <v>28151.916666666668</v>
      </c>
      <c r="C9" s="101"/>
      <c r="D9" s="102"/>
      <c r="E9" s="103"/>
      <c r="F9" s="108"/>
      <c r="G9" s="102"/>
      <c r="H9" s="111"/>
    </row>
    <row r="10" spans="1:8" ht="15" customHeight="1">
      <c r="A10" s="98">
        <v>33</v>
      </c>
      <c r="B10" s="229">
        <v>28607.416666666668</v>
      </c>
      <c r="C10" s="168">
        <v>15400</v>
      </c>
      <c r="D10" s="110">
        <f>+C10*E2/12</f>
        <v>1767.4746833333336</v>
      </c>
      <c r="E10" s="169">
        <f>B10+D10</f>
        <v>30374.89135</v>
      </c>
      <c r="F10" s="108"/>
      <c r="G10" s="102"/>
      <c r="H10" s="107"/>
    </row>
    <row r="11" spans="1:8" ht="15" customHeight="1">
      <c r="A11" s="98">
        <v>34</v>
      </c>
      <c r="B11" s="229">
        <v>29072.75</v>
      </c>
      <c r="C11" s="101"/>
      <c r="D11" s="102"/>
      <c r="E11" s="103"/>
      <c r="F11" s="108"/>
      <c r="G11" s="102"/>
      <c r="H11" s="103"/>
    </row>
    <row r="12" spans="1:8" ht="15" customHeight="1">
      <c r="A12" s="97">
        <v>35</v>
      </c>
      <c r="B12" s="228">
        <v>29547.166666666668</v>
      </c>
      <c r="C12" s="101"/>
      <c r="D12" s="102"/>
      <c r="E12" s="103"/>
      <c r="F12" s="168">
        <v>16000</v>
      </c>
      <c r="G12" s="110">
        <f>+G8</f>
        <v>1836.3373333333336</v>
      </c>
      <c r="H12" s="170">
        <f>B12+G12</f>
        <v>31383.504</v>
      </c>
    </row>
    <row r="13" spans="1:8" ht="15" customHeight="1">
      <c r="A13" s="98">
        <v>36</v>
      </c>
      <c r="B13" s="229">
        <v>30031.583333333332</v>
      </c>
      <c r="C13" s="232">
        <v>22400</v>
      </c>
      <c r="D13" s="110">
        <f>+C13*E2/12</f>
        <v>2570.8722666666667</v>
      </c>
      <c r="E13" s="177">
        <f>B10+D13</f>
        <v>31178.288933333333</v>
      </c>
      <c r="F13" s="108"/>
      <c r="G13" s="102"/>
      <c r="H13" s="103"/>
    </row>
    <row r="14" spans="1:8" ht="15" customHeight="1">
      <c r="A14" s="98">
        <v>37</v>
      </c>
      <c r="B14" s="229">
        <v>30525.5</v>
      </c>
      <c r="C14" s="168">
        <v>15400</v>
      </c>
      <c r="D14" s="110">
        <f>C14*E2/12</f>
        <v>1767.4746833333336</v>
      </c>
      <c r="E14" s="169">
        <f>B14+D14</f>
        <v>32292.974683333334</v>
      </c>
      <c r="F14" s="104"/>
      <c r="G14" s="102"/>
      <c r="H14" s="103"/>
    </row>
    <row r="15" spans="1:8" ht="15" customHeight="1">
      <c r="A15" s="98">
        <v>38</v>
      </c>
      <c r="B15" s="229">
        <v>31052.5</v>
      </c>
      <c r="C15" s="233">
        <v>7900</v>
      </c>
      <c r="D15" s="110">
        <f>+C15*E2/12</f>
        <v>906.6915583333334</v>
      </c>
      <c r="E15" s="234">
        <f>B13+D15</f>
        <v>30938.274891666664</v>
      </c>
      <c r="F15" s="104"/>
      <c r="G15" s="102"/>
      <c r="H15" s="103"/>
    </row>
    <row r="16" spans="1:8" ht="15" customHeight="1">
      <c r="A16" s="98">
        <v>39</v>
      </c>
      <c r="B16" s="229">
        <v>31577.333333333332</v>
      </c>
      <c r="E16" t="s">
        <v>85</v>
      </c>
      <c r="F16" s="168">
        <v>13000</v>
      </c>
      <c r="G16" s="110">
        <f>+F16*E2/12</f>
        <v>1492.0240833333335</v>
      </c>
      <c r="H16" s="110">
        <f>+B17+G16</f>
        <v>33605.107416666666</v>
      </c>
    </row>
    <row r="17" spans="1:8" ht="15" customHeight="1">
      <c r="A17" s="97">
        <v>40</v>
      </c>
      <c r="B17" s="228">
        <v>32113.083333333332</v>
      </c>
      <c r="F17" s="168">
        <v>23000</v>
      </c>
      <c r="G17" s="110">
        <f>+F17*E2/12</f>
        <v>2639.734916666667</v>
      </c>
      <c r="H17" s="170">
        <f>+B17+G17</f>
        <v>34752.81825</v>
      </c>
    </row>
    <row r="18" spans="1:8" ht="15" customHeight="1">
      <c r="A18" s="98">
        <v>41</v>
      </c>
      <c r="B18" s="229">
        <v>32659.5</v>
      </c>
      <c r="F18" s="104"/>
      <c r="G18" s="102"/>
      <c r="H18" s="103"/>
    </row>
    <row r="19" spans="1:8" ht="15" customHeight="1">
      <c r="A19" s="98">
        <v>42</v>
      </c>
      <c r="B19" s="229">
        <v>33216.833333333336</v>
      </c>
      <c r="F19" s="104"/>
      <c r="G19" s="102"/>
      <c r="H19" s="103"/>
    </row>
    <row r="20" spans="1:8" ht="15" customHeight="1">
      <c r="A20" s="98">
        <v>43</v>
      </c>
      <c r="B20" s="229">
        <v>33955</v>
      </c>
      <c r="F20" s="168">
        <v>18500</v>
      </c>
      <c r="G20" s="110">
        <f>+F20*E2/12</f>
        <v>2123.265041666667</v>
      </c>
      <c r="H20" s="169">
        <f>+B20+G20</f>
        <v>36078.265041666666</v>
      </c>
    </row>
    <row r="21" spans="1:2" ht="15" customHeight="1">
      <c r="A21" s="98">
        <v>44</v>
      </c>
      <c r="B21" s="229">
        <v>34713.666666666664</v>
      </c>
    </row>
    <row r="22" spans="1:2" ht="15" customHeight="1">
      <c r="A22" s="97">
        <v>45</v>
      </c>
      <c r="B22" s="228">
        <v>35493.083333333336</v>
      </c>
    </row>
    <row r="23" ht="15" customHeight="1"/>
    <row r="24" spans="2:4" ht="12.75" customHeight="1">
      <c r="B24" s="229"/>
      <c r="D24" s="23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24.75" customHeight="1"/>
    <row r="52" ht="24.75" customHeight="1"/>
  </sheetData>
  <sheetProtection/>
  <mergeCells count="2">
    <mergeCell ref="A1:B1"/>
    <mergeCell ref="C2:D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Kreds 083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subject/>
  <dc:creator>Peter Ollendorff</dc:creator>
  <cp:keywords/>
  <dc:description/>
  <cp:lastModifiedBy>Susanne Andersen</cp:lastModifiedBy>
  <cp:lastPrinted>2018-06-22T09:21:56Z</cp:lastPrinted>
  <dcterms:created xsi:type="dcterms:W3CDTF">2004-09-06T10:27:11Z</dcterms:created>
  <dcterms:modified xsi:type="dcterms:W3CDTF">2019-04-01T12:50:23Z</dcterms:modified>
  <cp:category/>
  <cp:version/>
  <cp:contentType/>
  <cp:contentStatus/>
</cp:coreProperties>
</file>